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3820"/>
  <bookViews>
    <workbookView xWindow="0" yWindow="0" windowWidth="20490" windowHeight="7485"/>
  </bookViews>
  <sheets>
    <sheet name="1" sheetId="5" r:id="rId1"/>
    <sheet name="2" sheetId="33" r:id="rId2"/>
    <sheet name="3" sheetId="34" r:id="rId3"/>
    <sheet name="4" sheetId="35" r:id="rId4"/>
    <sheet name="5" sheetId="36" r:id="rId5"/>
    <sheet name="6" sheetId="37" r:id="rId6"/>
    <sheet name="7" sheetId="38" r:id="rId7"/>
    <sheet name="8" sheetId="39" r:id="rId8"/>
    <sheet name="9" sheetId="40" r:id="rId9"/>
    <sheet name="10" sheetId="41" r:id="rId10"/>
    <sheet name="11" sheetId="42" r:id="rId11"/>
    <sheet name="12" sheetId="43" r:id="rId12"/>
    <sheet name="年" sheetId="21" r:id="rId13"/>
  </sheets>
  <calcPr calcId="145621"/>
  <webPublishing codePage="95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43" l="1"/>
  <c r="J24" i="43" s="1"/>
  <c r="J8" i="43" s="1"/>
  <c r="C26" i="43"/>
  <c r="E25" i="43"/>
  <c r="E24" i="43"/>
  <c r="E23" i="43"/>
  <c r="J22" i="43"/>
  <c r="J26" i="43" s="1"/>
  <c r="E22" i="43"/>
  <c r="E21" i="43"/>
  <c r="I20" i="43"/>
  <c r="H20" i="43"/>
  <c r="E20" i="43"/>
  <c r="J19" i="43"/>
  <c r="E19" i="43"/>
  <c r="J18" i="43"/>
  <c r="E18" i="43"/>
  <c r="J17" i="43"/>
  <c r="E17" i="43"/>
  <c r="J16" i="43"/>
  <c r="J20" i="43" s="1"/>
  <c r="E16" i="43"/>
  <c r="E26" i="43" s="1"/>
  <c r="E13" i="43"/>
  <c r="E8" i="43"/>
  <c r="J4" i="43" s="1"/>
  <c r="D26" i="42"/>
  <c r="J24" i="42" s="1"/>
  <c r="J8" i="42" s="1"/>
  <c r="C26" i="42"/>
  <c r="J22" i="42" s="1"/>
  <c r="J26" i="42" s="1"/>
  <c r="E25" i="42"/>
  <c r="E24" i="42"/>
  <c r="E23" i="42"/>
  <c r="E22" i="42"/>
  <c r="E21" i="42"/>
  <c r="I20" i="42"/>
  <c r="H20" i="42"/>
  <c r="E20" i="42"/>
  <c r="J19" i="42"/>
  <c r="E19" i="42"/>
  <c r="J18" i="42"/>
  <c r="E18" i="42"/>
  <c r="J17" i="42"/>
  <c r="E17" i="42"/>
  <c r="J16" i="42"/>
  <c r="J20" i="42" s="1"/>
  <c r="E16" i="42"/>
  <c r="E26" i="42" s="1"/>
  <c r="E13" i="42"/>
  <c r="E8" i="42"/>
  <c r="D26" i="41"/>
  <c r="J24" i="41" s="1"/>
  <c r="J8" i="41" s="1"/>
  <c r="C26" i="41"/>
  <c r="E25" i="41"/>
  <c r="E24" i="41"/>
  <c r="E23" i="41"/>
  <c r="J22" i="41"/>
  <c r="J26" i="41" s="1"/>
  <c r="E22" i="41"/>
  <c r="E21" i="41"/>
  <c r="I20" i="41"/>
  <c r="H20" i="41"/>
  <c r="E20" i="41"/>
  <c r="J19" i="41"/>
  <c r="E19" i="41"/>
  <c r="J18" i="41"/>
  <c r="E18" i="41"/>
  <c r="J17" i="41"/>
  <c r="E17" i="41"/>
  <c r="J16" i="41"/>
  <c r="J20" i="41" s="1"/>
  <c r="E16" i="41"/>
  <c r="E26" i="41" s="1"/>
  <c r="E13" i="41"/>
  <c r="E8" i="41"/>
  <c r="J4" i="41" s="1"/>
  <c r="E26" i="40"/>
  <c r="D26" i="40"/>
  <c r="C26" i="40"/>
  <c r="J22" i="40" s="1"/>
  <c r="E25" i="40"/>
  <c r="J24" i="40"/>
  <c r="E24" i="40"/>
  <c r="E23" i="40"/>
  <c r="E22" i="40"/>
  <c r="E21" i="40"/>
  <c r="I20" i="40"/>
  <c r="H20" i="40"/>
  <c r="E20" i="40"/>
  <c r="J19" i="40"/>
  <c r="E19" i="40"/>
  <c r="J18" i="40"/>
  <c r="E18" i="40"/>
  <c r="J17" i="40"/>
  <c r="E17" i="40"/>
  <c r="J16" i="40"/>
  <c r="J20" i="40" s="1"/>
  <c r="E16" i="40"/>
  <c r="E13" i="40"/>
  <c r="J8" i="40"/>
  <c r="E8" i="40"/>
  <c r="D26" i="39"/>
  <c r="J24" i="39" s="1"/>
  <c r="C26" i="39"/>
  <c r="J22" i="39" s="1"/>
  <c r="J26" i="39" s="1"/>
  <c r="E25" i="39"/>
  <c r="E24" i="39"/>
  <c r="E23" i="39"/>
  <c r="E22" i="39"/>
  <c r="E21" i="39"/>
  <c r="I20" i="39"/>
  <c r="H20" i="39"/>
  <c r="E20" i="39"/>
  <c r="J19" i="39"/>
  <c r="E19" i="39"/>
  <c r="J18" i="39"/>
  <c r="E18" i="39"/>
  <c r="J17" i="39"/>
  <c r="E17" i="39"/>
  <c r="J16" i="39"/>
  <c r="J20" i="39" s="1"/>
  <c r="E16" i="39"/>
  <c r="E26" i="39" s="1"/>
  <c r="E13" i="39"/>
  <c r="J8" i="39" s="1"/>
  <c r="E8" i="39"/>
  <c r="D26" i="38"/>
  <c r="J24" i="38" s="1"/>
  <c r="C26" i="38"/>
  <c r="J22" i="38" s="1"/>
  <c r="E25" i="38"/>
  <c r="E24" i="38"/>
  <c r="E23" i="38"/>
  <c r="E22" i="38"/>
  <c r="E21" i="38"/>
  <c r="I20" i="38"/>
  <c r="H20" i="38"/>
  <c r="E20" i="38"/>
  <c r="J19" i="38"/>
  <c r="E19" i="38"/>
  <c r="J18" i="38"/>
  <c r="E18" i="38"/>
  <c r="J17" i="38"/>
  <c r="J20" i="38" s="1"/>
  <c r="E17" i="38"/>
  <c r="J16" i="38"/>
  <c r="E16" i="38"/>
  <c r="E26" i="38" s="1"/>
  <c r="E13" i="38"/>
  <c r="J8" i="38" s="1"/>
  <c r="E8" i="38"/>
  <c r="D26" i="37"/>
  <c r="J24" i="37" s="1"/>
  <c r="J8" i="37" s="1"/>
  <c r="C26" i="37"/>
  <c r="E25" i="37"/>
  <c r="E24" i="37"/>
  <c r="E23" i="37"/>
  <c r="J22" i="37"/>
  <c r="J26" i="37" s="1"/>
  <c r="E22" i="37"/>
  <c r="E21" i="37"/>
  <c r="I20" i="37"/>
  <c r="H20" i="37"/>
  <c r="E20" i="37"/>
  <c r="J19" i="37"/>
  <c r="E19" i="37"/>
  <c r="J18" i="37"/>
  <c r="E18" i="37"/>
  <c r="J17" i="37"/>
  <c r="E17" i="37"/>
  <c r="J16" i="37"/>
  <c r="J20" i="37" s="1"/>
  <c r="E16" i="37"/>
  <c r="E26" i="37" s="1"/>
  <c r="E13" i="37"/>
  <c r="E8" i="37"/>
  <c r="J4" i="37" s="1"/>
  <c r="D26" i="36"/>
  <c r="J24" i="36" s="1"/>
  <c r="J8" i="36" s="1"/>
  <c r="C26" i="36"/>
  <c r="E25" i="36"/>
  <c r="E24" i="36"/>
  <c r="E23" i="36"/>
  <c r="J22" i="36"/>
  <c r="J26" i="36" s="1"/>
  <c r="E22" i="36"/>
  <c r="E21" i="36"/>
  <c r="I20" i="36"/>
  <c r="H20" i="36"/>
  <c r="E20" i="36"/>
  <c r="J19" i="36"/>
  <c r="E19" i="36"/>
  <c r="J18" i="36"/>
  <c r="E18" i="36"/>
  <c r="J17" i="36"/>
  <c r="E17" i="36"/>
  <c r="J16" i="36"/>
  <c r="J20" i="36" s="1"/>
  <c r="E16" i="36"/>
  <c r="E26" i="36" s="1"/>
  <c r="E13" i="36"/>
  <c r="E8" i="36"/>
  <c r="J4" i="36" s="1"/>
  <c r="D26" i="35"/>
  <c r="J24" i="35" s="1"/>
  <c r="J8" i="35" s="1"/>
  <c r="C26" i="35"/>
  <c r="E25" i="35"/>
  <c r="E24" i="35"/>
  <c r="E23" i="35"/>
  <c r="J22" i="35"/>
  <c r="E22" i="35"/>
  <c r="E21" i="35"/>
  <c r="I20" i="35"/>
  <c r="H20" i="35"/>
  <c r="E20" i="35"/>
  <c r="J19" i="35"/>
  <c r="E19" i="35"/>
  <c r="J18" i="35"/>
  <c r="E18" i="35"/>
  <c r="J17" i="35"/>
  <c r="E17" i="35"/>
  <c r="J16" i="35"/>
  <c r="J20" i="35" s="1"/>
  <c r="E16" i="35"/>
  <c r="E26" i="35" s="1"/>
  <c r="E13" i="35"/>
  <c r="E8" i="35"/>
  <c r="J4" i="35" s="1"/>
  <c r="D26" i="34"/>
  <c r="J24" i="34" s="1"/>
  <c r="J8" i="34" s="1"/>
  <c r="C26" i="34"/>
  <c r="J22" i="34" s="1"/>
  <c r="J26" i="34" s="1"/>
  <c r="E25" i="34"/>
  <c r="E24" i="34"/>
  <c r="E23" i="34"/>
  <c r="E22" i="34"/>
  <c r="E21" i="34"/>
  <c r="I20" i="34"/>
  <c r="H20" i="34"/>
  <c r="E20" i="34"/>
  <c r="J19" i="34"/>
  <c r="E19" i="34"/>
  <c r="J18" i="34"/>
  <c r="E18" i="34"/>
  <c r="J17" i="34"/>
  <c r="E17" i="34"/>
  <c r="J16" i="34"/>
  <c r="J20" i="34" s="1"/>
  <c r="E16" i="34"/>
  <c r="E26" i="34" s="1"/>
  <c r="E13" i="34"/>
  <c r="E8" i="34"/>
  <c r="D26" i="33"/>
  <c r="J24" i="33" s="1"/>
  <c r="J8" i="33" s="1"/>
  <c r="C26" i="33"/>
  <c r="J22" i="33" s="1"/>
  <c r="J26" i="33" s="1"/>
  <c r="E25" i="33"/>
  <c r="E24" i="33"/>
  <c r="E23" i="33"/>
  <c r="E22" i="33"/>
  <c r="E21" i="33"/>
  <c r="I20" i="33"/>
  <c r="H20" i="33"/>
  <c r="E20" i="33"/>
  <c r="J19" i="33"/>
  <c r="E19" i="33"/>
  <c r="J18" i="33"/>
  <c r="E18" i="33"/>
  <c r="J17" i="33"/>
  <c r="E17" i="33"/>
  <c r="J16" i="33"/>
  <c r="J20" i="33" s="1"/>
  <c r="E16" i="33"/>
  <c r="E26" i="33" s="1"/>
  <c r="E13" i="33"/>
  <c r="E8" i="33"/>
  <c r="E25" i="21"/>
  <c r="O5" i="21"/>
  <c r="J19" i="5"/>
  <c r="J16" i="5"/>
  <c r="J17" i="5"/>
  <c r="J18" i="5"/>
  <c r="E13" i="5"/>
  <c r="J11" i="43" l="1"/>
  <c r="J4" i="42"/>
  <c r="J11" i="42" s="1"/>
  <c r="J11" i="41"/>
  <c r="J26" i="40"/>
  <c r="J4" i="40"/>
  <c r="J11" i="40"/>
  <c r="J4" i="39"/>
  <c r="J11" i="39"/>
  <c r="J26" i="38"/>
  <c r="J4" i="38"/>
  <c r="J11" i="38"/>
  <c r="J11" i="37"/>
  <c r="J11" i="36"/>
  <c r="J11" i="35"/>
  <c r="J26" i="35"/>
  <c r="J4" i="34"/>
  <c r="J11" i="34" s="1"/>
  <c r="J4" i="33"/>
  <c r="J11" i="33" s="1"/>
  <c r="O11" i="21" l="1"/>
  <c r="O10" i="21"/>
  <c r="O9" i="21"/>
  <c r="O8" i="21"/>
  <c r="E8" i="5" l="1"/>
  <c r="I20" i="5" l="1"/>
  <c r="H20" i="5"/>
  <c r="J20" i="5" l="1"/>
  <c r="N25" i="21" l="1"/>
  <c r="M25" i="21"/>
  <c r="L25" i="21"/>
  <c r="K25" i="21"/>
  <c r="J25" i="21"/>
  <c r="I25" i="21"/>
  <c r="H25" i="21"/>
  <c r="G25" i="21"/>
  <c r="F25" i="21"/>
  <c r="C25" i="21"/>
  <c r="O23" i="21"/>
  <c r="O22" i="21"/>
  <c r="O21" i="21"/>
  <c r="O20" i="21"/>
  <c r="O19" i="21"/>
  <c r="O18" i="21"/>
  <c r="O17" i="21"/>
  <c r="O16" i="21"/>
  <c r="O15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O24" i="21" l="1"/>
  <c r="O25" i="21" s="1"/>
  <c r="D25" i="21"/>
  <c r="O12" i="21"/>
  <c r="D26" i="5" l="1"/>
  <c r="J24" i="5" s="1"/>
  <c r="C26" i="5"/>
  <c r="J22" i="5" s="1"/>
  <c r="J26" i="5" s="1"/>
  <c r="E25" i="5"/>
  <c r="E24" i="5"/>
  <c r="E23" i="5"/>
  <c r="E22" i="5"/>
  <c r="E21" i="5"/>
  <c r="E20" i="5"/>
  <c r="E19" i="5"/>
  <c r="E18" i="5"/>
  <c r="E17" i="5"/>
  <c r="E16" i="5"/>
  <c r="J8" i="5"/>
  <c r="J4" i="5" l="1"/>
  <c r="J11" i="5"/>
  <c r="E26" i="5"/>
</calcChain>
</file>

<file path=xl/sharedStrings.xml><?xml version="1.0" encoding="utf-8"?>
<sst xmlns="http://schemas.openxmlformats.org/spreadsheetml/2006/main" count="539" uniqueCount="72">
  <si>
    <t>預計成本</t>
  </si>
  <si>
    <t>實際成本</t>
  </si>
  <si>
    <t>差額</t>
  </si>
  <si>
    <t>每月總收入</t>
  </si>
  <si>
    <t>實際月收入</t>
  </si>
  <si>
    <t>預計月收入</t>
  </si>
  <si>
    <t>預計總成本</t>
  </si>
  <si>
    <t>實際總成本</t>
  </si>
  <si>
    <t>總差額</t>
  </si>
  <si>
    <t>合計</t>
  </si>
  <si>
    <t>預計餘額 (預計收入扣除支出)</t>
  </si>
  <si>
    <t>實際餘額 (實際收入扣除支出)</t>
  </si>
  <si>
    <t>差額 (實際扣除預計)</t>
  </si>
  <si>
    <t>居家物業</t>
    <phoneticPr fontId="1" type="noConversion"/>
  </si>
  <si>
    <t>支出</t>
    <phoneticPr fontId="1" type="noConversion"/>
  </si>
  <si>
    <t>食品酒水</t>
    <phoneticPr fontId="1" type="noConversion"/>
  </si>
  <si>
    <t>行車交通</t>
    <phoneticPr fontId="1" type="noConversion"/>
  </si>
  <si>
    <t>交流通訊</t>
    <phoneticPr fontId="1" type="noConversion"/>
  </si>
  <si>
    <t>休閒娛樂</t>
    <phoneticPr fontId="1" type="noConversion"/>
  </si>
  <si>
    <t>進修學習</t>
    <phoneticPr fontId="1" type="noConversion"/>
  </si>
  <si>
    <t>人情往來</t>
    <phoneticPr fontId="1" type="noConversion"/>
  </si>
  <si>
    <t>醫療保健</t>
    <phoneticPr fontId="1" type="noConversion"/>
  </si>
  <si>
    <t>金融保險</t>
    <phoneticPr fontId="1" type="noConversion"/>
  </si>
  <si>
    <t>工作</t>
    <phoneticPr fontId="1" type="noConversion"/>
  </si>
  <si>
    <t>5月損益表</t>
    <phoneticPr fontId="1" type="noConversion"/>
  </si>
  <si>
    <t>6月損益表</t>
    <phoneticPr fontId="1" type="noConversion"/>
  </si>
  <si>
    <t>9月損益表</t>
    <phoneticPr fontId="1" type="noConversion"/>
  </si>
  <si>
    <t>年損益表</t>
    <phoneticPr fontId="1" type="noConversion"/>
  </si>
  <si>
    <t>1月</t>
    <phoneticPr fontId="7" type="noConversion"/>
  </si>
  <si>
    <t>2月</t>
    <phoneticPr fontId="7" type="noConversion"/>
  </si>
  <si>
    <t>3月</t>
    <phoneticPr fontId="7" type="noConversion"/>
  </si>
  <si>
    <t>4月</t>
    <phoneticPr fontId="7" type="noConversion"/>
  </si>
  <si>
    <t>5月</t>
    <phoneticPr fontId="7" type="noConversion"/>
  </si>
  <si>
    <t>6月</t>
    <phoneticPr fontId="7" type="noConversion"/>
  </si>
  <si>
    <t>7月</t>
    <phoneticPr fontId="7" type="noConversion"/>
  </si>
  <si>
    <t>8月</t>
    <phoneticPr fontId="7" type="noConversion"/>
  </si>
  <si>
    <t>9月</t>
    <phoneticPr fontId="7" type="noConversion"/>
  </si>
  <si>
    <t>10月</t>
    <phoneticPr fontId="7" type="noConversion"/>
  </si>
  <si>
    <t>11月</t>
    <phoneticPr fontId="7" type="noConversion"/>
  </si>
  <si>
    <t>年度總計</t>
    <phoneticPr fontId="7" type="noConversion"/>
  </si>
  <si>
    <t>每月結餘</t>
    <phoneticPr fontId="7" type="noConversion"/>
  </si>
  <si>
    <t>收入</t>
    <phoneticPr fontId="1" type="noConversion"/>
  </si>
  <si>
    <t>6月</t>
  </si>
  <si>
    <t>7月</t>
  </si>
  <si>
    <t>8月</t>
  </si>
  <si>
    <t>9月</t>
  </si>
  <si>
    <t>10月</t>
  </si>
  <si>
    <t>11月</t>
  </si>
  <si>
    <t>12月</t>
  </si>
  <si>
    <t>儲蓄及投資</t>
    <phoneticPr fontId="7" type="noConversion"/>
  </si>
  <si>
    <t>績效獎金</t>
    <phoneticPr fontId="1" type="noConversion"/>
  </si>
  <si>
    <t>投資</t>
    <phoneticPr fontId="7" type="noConversion"/>
  </si>
  <si>
    <t>總額</t>
    <phoneticPr fontId="7" type="noConversion"/>
  </si>
  <si>
    <t>每月記事</t>
    <phoneticPr fontId="7" type="noConversion"/>
  </si>
  <si>
    <t>本金</t>
    <phoneticPr fontId="7" type="noConversion"/>
  </si>
  <si>
    <t>進出金額</t>
    <phoneticPr fontId="7" type="noConversion"/>
  </si>
  <si>
    <t>3月損益表</t>
    <phoneticPr fontId="1" type="noConversion"/>
  </si>
  <si>
    <t>其他</t>
    <phoneticPr fontId="7" type="noConversion"/>
  </si>
  <si>
    <t>4月損益表</t>
    <phoneticPr fontId="1" type="noConversion"/>
  </si>
  <si>
    <t>7月損益表</t>
    <phoneticPr fontId="1" type="noConversion"/>
  </si>
  <si>
    <t>8月損益表</t>
    <phoneticPr fontId="1" type="noConversion"/>
  </si>
  <si>
    <t>10月損益表</t>
    <phoneticPr fontId="1" type="noConversion"/>
  </si>
  <si>
    <t>11月損益表</t>
    <phoneticPr fontId="1" type="noConversion"/>
  </si>
  <si>
    <t>12月損益表</t>
    <phoneticPr fontId="1" type="noConversion"/>
  </si>
  <si>
    <t>12月</t>
    <phoneticPr fontId="7" type="noConversion"/>
  </si>
  <si>
    <t>其他雜項</t>
    <phoneticPr fontId="7" type="noConversion"/>
  </si>
  <si>
    <t>其他雜項</t>
    <phoneticPr fontId="7" type="noConversion"/>
  </si>
  <si>
    <t>投資</t>
    <phoneticPr fontId="1" type="noConversion"/>
  </si>
  <si>
    <t>其他</t>
    <phoneticPr fontId="7" type="noConversion"/>
  </si>
  <si>
    <t>其他</t>
    <phoneticPr fontId="7" type="noConversion"/>
  </si>
  <si>
    <t>1月損益表</t>
    <phoneticPr fontId="1" type="noConversion"/>
  </si>
  <si>
    <t>2月損益表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</si>
</sst>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$-404]#,##0;[Red]\-[$$-404]#,##0"/>
    <numFmt numFmtId="177" formatCode="[$$-404]#,##0"/>
  </numFmts>
  <fonts count="17" x14ac:knownFonts="1">
    <font>
      <sz val="9"/>
      <color theme="1"/>
      <name val="新細明體"/>
      <family val="2"/>
      <scheme val="minor"/>
    </font>
    <font>
      <sz val="8"/>
      <color theme="1"/>
      <name val="新細明體"/>
      <family val="1"/>
      <charset val="136"/>
    </font>
    <font>
      <sz val="30"/>
      <color indexed="63"/>
      <name val="新細明體"/>
      <family val="2"/>
      <scheme val="minor"/>
    </font>
    <font>
      <sz val="9"/>
      <color indexed="63"/>
      <name val="新細明體"/>
      <family val="2"/>
      <scheme val="minor"/>
    </font>
    <font>
      <b/>
      <sz val="9"/>
      <color indexed="63"/>
      <name val="新細明體"/>
      <family val="2"/>
      <scheme val="minor"/>
    </font>
    <font>
      <sz val="9"/>
      <name val="新細明體"/>
      <family val="2"/>
      <scheme val="minor"/>
    </font>
    <font>
      <b/>
      <sz val="9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26"/>
      <color theme="0"/>
      <name val="新細明體"/>
      <family val="1"/>
      <scheme val="major"/>
    </font>
    <font>
      <b/>
      <sz val="26"/>
      <color theme="0"/>
      <name val="微軟正黑體"/>
      <family val="2"/>
      <charset val="136"/>
    </font>
    <font>
      <sz val="9"/>
      <color indexed="63"/>
      <name val="微軟正黑體"/>
      <family val="2"/>
      <charset val="136"/>
    </font>
    <font>
      <b/>
      <sz val="9"/>
      <color indexed="63"/>
      <name val="微軟正黑體"/>
      <family val="2"/>
      <charset val="136"/>
    </font>
    <font>
      <sz val="9"/>
      <color theme="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sz val="9"/>
      <name val="微軟正黑體"/>
      <family val="2"/>
      <charset val="136"/>
    </font>
    <font>
      <sz val="10"/>
      <color theme="3" tint="-0.499984740745262"/>
      <name val="微軟正黑體"/>
      <family val="2"/>
      <charset val="136"/>
    </font>
    <font>
      <b/>
      <sz val="11"/>
      <color theme="1" tint="4.9989318521683403E-2"/>
      <name val="微軟正黑體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176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176" fontId="4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176" fontId="3" fillId="3" borderId="1" xfId="0" applyNumberFormat="1" applyFont="1" applyFill="1" applyBorder="1" applyAlignment="1">
      <alignment horizontal="right" vertical="center"/>
    </xf>
    <xf numFmtId="0" fontId="5" fillId="0" borderId="7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177" fontId="5" fillId="0" borderId="8" xfId="0" applyNumberFormat="1" applyFont="1" applyFill="1" applyBorder="1"/>
    <xf numFmtId="177" fontId="5" fillId="0" borderId="9" xfId="0" applyNumberFormat="1" applyFont="1" applyFill="1" applyBorder="1" applyAlignment="1">
      <alignment horizontal="right" vertical="center"/>
    </xf>
    <xf numFmtId="177" fontId="5" fillId="0" borderId="9" xfId="0" applyNumberFormat="1" applyFont="1" applyFill="1" applyBorder="1"/>
    <xf numFmtId="0" fontId="5" fillId="0" borderId="7" xfId="0" applyFont="1" applyFill="1" applyBorder="1" applyAlignment="1">
      <alignment shrinkToFit="1"/>
    </xf>
    <xf numFmtId="0" fontId="5" fillId="0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left" vertical="center" shrinkToFit="1"/>
    </xf>
    <xf numFmtId="176" fontId="4" fillId="4" borderId="1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indent="1"/>
    </xf>
    <xf numFmtId="0" fontId="5" fillId="0" borderId="9" xfId="0" applyFont="1" applyFill="1" applyBorder="1" applyAlignment="1">
      <alignment horizontal="left" indent="1"/>
    </xf>
    <xf numFmtId="0" fontId="5" fillId="0" borderId="7" xfId="0" applyFont="1" applyFill="1" applyBorder="1" applyAlignment="1">
      <alignment horizontal="left" indent="1" shrinkToFit="1"/>
    </xf>
    <xf numFmtId="177" fontId="5" fillId="0" borderId="8" xfId="0" applyNumberFormat="1" applyFont="1" applyFill="1" applyBorder="1" applyAlignment="1">
      <alignment horizontal="right" indent="1"/>
    </xf>
    <xf numFmtId="177" fontId="5" fillId="0" borderId="9" xfId="0" applyNumberFormat="1" applyFont="1" applyFill="1" applyBorder="1" applyAlignment="1">
      <alignment horizontal="right" indent="1"/>
    </xf>
    <xf numFmtId="177" fontId="5" fillId="0" borderId="9" xfId="0" applyNumberFormat="1" applyFont="1" applyFill="1" applyBorder="1" applyAlignment="1">
      <alignment horizontal="right" vertical="center" indent="1"/>
    </xf>
    <xf numFmtId="0" fontId="4" fillId="3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/>
    <xf numFmtId="0" fontId="13" fillId="6" borderId="11" xfId="0" applyFont="1" applyFill="1" applyBorder="1"/>
    <xf numFmtId="0" fontId="13" fillId="6" borderId="11" xfId="0" applyFont="1" applyFill="1" applyBorder="1" applyAlignment="1">
      <alignment horizontal="left"/>
    </xf>
    <xf numFmtId="0" fontId="11" fillId="6" borderId="11" xfId="0" applyFont="1" applyFill="1" applyBorder="1" applyAlignment="1">
      <alignment horizontal="left" vertical="center" wrapText="1"/>
    </xf>
    <xf numFmtId="0" fontId="13" fillId="6" borderId="11" xfId="0" applyFont="1" applyFill="1" applyBorder="1" applyAlignment="1">
      <alignment horizontal="center"/>
    </xf>
    <xf numFmtId="0" fontId="12" fillId="7" borderId="11" xfId="0" applyFont="1" applyFill="1" applyBorder="1"/>
    <xf numFmtId="0" fontId="14" fillId="0" borderId="7" xfId="0" applyFont="1" applyFill="1" applyBorder="1"/>
    <xf numFmtId="0" fontId="14" fillId="0" borderId="8" xfId="0" applyFont="1" applyFill="1" applyBorder="1"/>
    <xf numFmtId="0" fontId="14" fillId="0" borderId="9" xfId="0" applyFont="1" applyFill="1" applyBorder="1"/>
    <xf numFmtId="0" fontId="14" fillId="0" borderId="7" xfId="0" applyFont="1" applyFill="1" applyBorder="1" applyAlignment="1">
      <alignment shrinkToFit="1"/>
    </xf>
    <xf numFmtId="177" fontId="14" fillId="0" borderId="8" xfId="0" applyNumberFormat="1" applyFont="1" applyFill="1" applyBorder="1"/>
    <xf numFmtId="177" fontId="14" fillId="0" borderId="8" xfId="0" applyNumberFormat="1" applyFont="1" applyFill="1" applyBorder="1" applyAlignment="1">
      <alignment horizontal="right"/>
    </xf>
    <xf numFmtId="0" fontId="12" fillId="0" borderId="0" xfId="0" applyFont="1" applyBorder="1"/>
    <xf numFmtId="177" fontId="14" fillId="0" borderId="0" xfId="0" applyNumberFormat="1" applyFont="1" applyFill="1" applyBorder="1"/>
    <xf numFmtId="0" fontId="14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 applyAlignment="1"/>
    <xf numFmtId="177" fontId="14" fillId="0" borderId="7" xfId="0" applyNumberFormat="1" applyFont="1" applyFill="1" applyBorder="1"/>
    <xf numFmtId="177" fontId="14" fillId="0" borderId="8" xfId="0" applyNumberFormat="1" applyFont="1" applyFill="1" applyBorder="1" applyAlignment="1">
      <alignment horizontal="right" vertical="center"/>
    </xf>
    <xf numFmtId="177" fontId="0" fillId="0" borderId="0" xfId="0" applyNumberFormat="1"/>
    <xf numFmtId="0" fontId="11" fillId="7" borderId="1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shrinkToFit="1"/>
    </xf>
    <xf numFmtId="176" fontId="4" fillId="4" borderId="1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5" fillId="9" borderId="19" xfId="0" applyFont="1" applyFill="1" applyBorder="1" applyAlignment="1">
      <alignment vertical="top"/>
    </xf>
    <xf numFmtId="0" fontId="15" fillId="9" borderId="20" xfId="0" applyFont="1" applyFill="1" applyBorder="1" applyAlignment="1">
      <alignment vertical="top"/>
    </xf>
    <xf numFmtId="0" fontId="15" fillId="9" borderId="21" xfId="0" applyFont="1" applyFill="1" applyBorder="1" applyAlignment="1">
      <alignment vertical="top"/>
    </xf>
    <xf numFmtId="0" fontId="9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shrinkToFit="1"/>
    </xf>
    <xf numFmtId="0" fontId="4" fillId="3" borderId="13" xfId="0" applyFont="1" applyFill="1" applyBorder="1" applyAlignment="1">
      <alignment horizontal="left" vertical="center" shrinkToFit="1"/>
    </xf>
    <xf numFmtId="0" fontId="4" fillId="3" borderId="14" xfId="0" applyFont="1" applyFill="1" applyBorder="1" applyAlignment="1">
      <alignment horizontal="left" vertical="center" shrinkToFit="1"/>
    </xf>
    <xf numFmtId="0" fontId="4" fillId="3" borderId="17" xfId="0" applyFont="1" applyFill="1" applyBorder="1" applyAlignment="1">
      <alignment horizontal="left" vertical="center" shrinkToFit="1"/>
    </xf>
    <xf numFmtId="0" fontId="4" fillId="3" borderId="0" xfId="0" applyFont="1" applyFill="1" applyBorder="1" applyAlignment="1">
      <alignment horizontal="left" vertical="center" shrinkToFit="1"/>
    </xf>
    <xf numFmtId="0" fontId="4" fillId="3" borderId="18" xfId="0" applyFont="1" applyFill="1" applyBorder="1" applyAlignment="1">
      <alignment horizontal="left" vertical="center" shrinkToFit="1"/>
    </xf>
    <xf numFmtId="0" fontId="4" fillId="3" borderId="15" xfId="0" applyFont="1" applyFill="1" applyBorder="1" applyAlignment="1">
      <alignment horizontal="left" vertical="center" shrinkToFit="1"/>
    </xf>
    <xf numFmtId="0" fontId="4" fillId="3" borderId="10" xfId="0" applyFont="1" applyFill="1" applyBorder="1" applyAlignment="1">
      <alignment horizontal="left" vertical="center" shrinkToFit="1"/>
    </xf>
    <xf numFmtId="0" fontId="4" fillId="3" borderId="16" xfId="0" applyFont="1" applyFill="1" applyBorder="1" applyAlignment="1">
      <alignment horizontal="left" vertical="center" shrinkToFit="1"/>
    </xf>
    <xf numFmtId="176" fontId="4" fillId="4" borderId="2" xfId="0" applyNumberFormat="1" applyFont="1" applyFill="1" applyBorder="1" applyAlignment="1">
      <alignment horizontal="right" vertical="center"/>
    </xf>
    <xf numFmtId="176" fontId="4" fillId="4" borderId="3" xfId="0" applyNumberFormat="1" applyFont="1" applyFill="1" applyBorder="1" applyAlignment="1">
      <alignment horizontal="right" vertical="center"/>
    </xf>
    <xf numFmtId="176" fontId="4" fillId="4" borderId="4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5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left" vertical="center"/>
    </xf>
    <xf numFmtId="0" fontId="16" fillId="8" borderId="19" xfId="0" applyFont="1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</cellXfs>
  <cellStyles count="1">
    <cellStyle name="一般" xfId="0" builtinId="0" customBuiltin="1"/>
  </cellStyles>
  <dxfs count="352"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8" formatCode="&quot;通&quot;&quot;用&quot;&quot;格&quot;&quot;式&quot;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1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border diagonalUp="0" diagonalDown="0">
        <left style="thin">
          <color rgb="FF95B3D7"/>
        </left>
        <right style="thin">
          <color rgb="FF95B3D7"/>
        </right>
        <top/>
        <bottom/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8" formatCode="&quot;通&quot;&quot;用&quot;&quot;格&quot;&quot;式&quot;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1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border diagonalUp="0" diagonalDown="0">
        <left style="thin">
          <color rgb="FF95B3D7"/>
        </left>
        <right style="thin">
          <color rgb="FF95B3D7"/>
        </right>
        <top/>
        <bottom/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8" formatCode="&quot;通&quot;&quot;用&quot;&quot;格&quot;&quot;式&quot;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1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border diagonalUp="0" diagonalDown="0">
        <left style="thin">
          <color rgb="FF95B3D7"/>
        </left>
        <right style="thin">
          <color rgb="FF95B3D7"/>
        </right>
        <top/>
        <bottom/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8" formatCode="&quot;通&quot;&quot;用&quot;&quot;格&quot;&quot;式&quot;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1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border diagonalUp="0" diagonalDown="0">
        <left style="thin">
          <color rgb="FF95B3D7"/>
        </left>
        <right style="thin">
          <color rgb="FF95B3D7"/>
        </right>
        <top/>
        <bottom/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8" formatCode="&quot;通&quot;&quot;用&quot;&quot;格&quot;&quot;式&quot;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1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border diagonalUp="0" diagonalDown="0">
        <left style="thin">
          <color rgb="FF95B3D7"/>
        </left>
        <right style="thin">
          <color rgb="FF95B3D7"/>
        </right>
        <top/>
        <bottom/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8" formatCode="&quot;通&quot;&quot;用&quot;&quot;格&quot;&quot;式&quot;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1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border diagonalUp="0" diagonalDown="0">
        <left style="thin">
          <color rgb="FF95B3D7"/>
        </left>
        <right style="thin">
          <color rgb="FF95B3D7"/>
        </right>
        <top/>
        <bottom/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8" formatCode="&quot;通&quot;&quot;用&quot;&quot;格&quot;&quot;式&quot;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1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border diagonalUp="0" diagonalDown="0">
        <left style="thin">
          <color rgb="FF95B3D7"/>
        </left>
        <right style="thin">
          <color rgb="FF95B3D7"/>
        </right>
        <top/>
        <bottom/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8" formatCode="&quot;通&quot;&quot;用&quot;&quot;格&quot;&quot;式&quot;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1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border diagonalUp="0" diagonalDown="0">
        <left style="thin">
          <color rgb="FF95B3D7"/>
        </left>
        <right style="thin">
          <color rgb="FF95B3D7"/>
        </right>
        <top/>
        <bottom/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8" formatCode="&quot;通&quot;&quot;用&quot;&quot;格&quot;&quot;式&quot;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1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border diagonalUp="0" diagonalDown="0">
        <left style="thin">
          <color rgb="FF95B3D7"/>
        </left>
        <right style="thin">
          <color rgb="FF95B3D7"/>
        </right>
        <top/>
        <bottom/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8" formatCode="&quot;通&quot;&quot;用&quot;&quot;格&quot;&quot;式&quot;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1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border diagonalUp="0" diagonalDown="0">
        <left style="thin">
          <color rgb="FF95B3D7"/>
        </left>
        <right style="thin">
          <color rgb="FF95B3D7"/>
        </right>
        <top/>
        <bottom/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8" formatCode="&quot;通&quot;&quot;用&quot;&quot;格&quot;&quot;式&quot;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  <border outline="0"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1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border diagonalUp="0" diagonalDown="0">
        <left style="thin">
          <color rgb="FF95B3D7"/>
        </left>
        <right style="thin">
          <color rgb="FF95B3D7"/>
        </right>
        <top/>
        <bottom/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微軟正黑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微軟正黑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  <border outline="0">
        <right style="thin">
          <color theme="4" tint="0.39994506668294322"/>
        </right>
      </border>
    </dxf>
    <dxf>
      <font>
        <u val="none"/>
        <vertAlign val="baseline"/>
        <sz val="9"/>
        <name val="新細明體"/>
        <scheme val="minor"/>
      </font>
      <numFmt numFmtId="178" formatCode="&quot;通&quot;&quot;用&quot;&quot;格&quot;&quot;式&quot;"/>
      <fill>
        <patternFill patternType="none">
          <fgColor indexed="64"/>
          <bgColor indexed="65"/>
        </patternFill>
      </fill>
      <alignment horizontal="right" textRotation="0" wrapText="0" indent="1" justifyLastLine="0" shrinkToFit="0" readingOrder="0"/>
      <border outline="0">
        <right style="thin">
          <color theme="4" tint="0.39994506668294322"/>
        </right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1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alignment horizontal="left" textRotation="0" wrapText="0" relativeIndent="1" justifyLastLine="0" readingOrder="0"/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left" textRotation="0" wrapText="0" relativeIndent="1" justifyLastLine="0" readingOrder="0"/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微軟正黑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微軟正黑體"/>
        <scheme val="none"/>
      </font>
      <fill>
        <patternFill patternType="none">
          <fgColor rgb="FF000000"/>
          <bgColor rgb="FFFFFFFF"/>
        </patternFill>
      </fill>
      <border diagonalUp="0" diagonalDown="0" outline="0">
        <left style="thin">
          <color rgb="FF95B3D7"/>
        </left>
        <right style="thin">
          <color rgb="FF95B3D7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9"/>
        <name val="微軟正黑體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9"/>
        <name val="微軟正黑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微軟正黑體"/>
        <scheme val="none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微軟正黑體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微軟正黑體"/>
        <scheme val="none"/>
      </font>
      <fill>
        <patternFill patternType="none">
          <fgColor rgb="FF000000"/>
          <bgColor rgb="FFFFFFFF"/>
        </patternFill>
      </fill>
      <border diagonalUp="0" diagonalDown="0" outline="0">
        <left style="thin">
          <color rgb="FF95B3D7"/>
        </left>
        <right style="thin">
          <color rgb="FF95B3D7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9"/>
        <name val="微軟正黑體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9"/>
        <name val="微軟正黑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77" formatCode="[$$-404]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  <border diagonalUp="0" diagonalDown="0">
        <left style="thin">
          <color rgb="FF95B3D7"/>
        </left>
        <right style="thin">
          <color rgb="FF95B3D7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u val="none"/>
        <vertAlign val="baseline"/>
        <sz val="9"/>
        <name val="新細明體"/>
        <scheme val="none"/>
      </font>
      <fill>
        <patternFill patternType="none">
          <fgColor rgb="FF000000"/>
          <bgColor rgb="FFFFFFFF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DBDA"/>
      <color rgb="FFEFD2D1"/>
      <color rgb="FFF4C2FE"/>
      <color rgb="FFF8DAFE"/>
      <color rgb="FFF5C6FE"/>
      <color rgb="FFF1B5FD"/>
      <color rgb="FFFB9FFD"/>
      <color rgb="FFFEE9BE"/>
      <color rgb="FFECCECC"/>
      <color rgb="FFBADF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3" name="表格1_14" displayName="表格1_14" ref="B15:E26" totalsRowCount="1" headerRowDxfId="351" dataDxfId="350" totalsRowDxfId="348" tableBorderDxfId="349">
  <autoFilter ref="B15:E25"/>
  <tableColumns count="4">
    <tableColumn id="1" name="支出" totalsRowLabel="合計" dataDxfId="347" totalsRowDxfId="281"/>
    <tableColumn id="2" name="預計成本" totalsRowFunction="sum" dataDxfId="346" totalsRowDxfId="280"/>
    <tableColumn id="3" name="實際成本" totalsRowFunction="sum" dataDxfId="345" totalsRowDxfId="279"/>
    <tableColumn id="4" name="差額" totalsRowFunction="sum" dataDxfId="344" totalsRowDxfId="278">
      <calculatedColumnFormula>表格1_14[預計成本]-表格1_14[實際成本]</calculatedColumnFormula>
    </tableColumn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id="32" name="表格10171527293133" displayName="表格10171527293133" ref="G15:J20" totalsRowCount="1" headerRowDxfId="179" dataDxfId="178" totalsRowDxfId="177" tableBorderDxfId="176">
  <autoFilter ref="G15:J19"/>
  <tableColumns count="4">
    <tableColumn id="1" name="儲蓄及投資" totalsRowLabel="合計" dataDxfId="174" totalsRowDxfId="175"/>
    <tableColumn id="2" name="本金" totalsRowFunction="sum" dataDxfId="172" totalsRowDxfId="173"/>
    <tableColumn id="3" name="進出金額" totalsRowFunction="sum" dataDxfId="170" totalsRowDxfId="171"/>
    <tableColumn id="4" name="總額" totalsRowFunction="sum" dataDxfId="168" totalsRowDxfId="169">
      <calculatedColumnFormula>表格10171527293133[本金]+表格10171527293133[進出金額]</calculatedColumnFormula>
    </tableColumn>
  </tableColumns>
  <tableStyleInfo name="TableStyleMedium23" showFirstColumn="0" showLastColumn="0" showRowStripes="1" showColumnStripes="0"/>
</table>
</file>

<file path=xl/tables/table11.xml><?xml version="1.0" encoding="utf-8"?>
<table xmlns="http://schemas.openxmlformats.org/spreadsheetml/2006/main" id="33" name="表格1_142628303234" displayName="表格1_142628303234" ref="B15:E26" totalsRowCount="1" headerRowDxfId="167" dataDxfId="166" totalsRowDxfId="165" tableBorderDxfId="164">
  <autoFilter ref="B15:E25"/>
  <tableColumns count="4">
    <tableColumn id="1" name="支出" totalsRowLabel="合計" dataDxfId="162" totalsRowDxfId="163"/>
    <tableColumn id="2" name="預計成本" totalsRowFunction="sum" dataDxfId="160" totalsRowDxfId="161"/>
    <tableColumn id="3" name="實際成本" totalsRowFunction="sum" dataDxfId="158" totalsRowDxfId="159"/>
    <tableColumn id="4" name="差額" totalsRowFunction="sum" dataDxfId="156" totalsRowDxfId="157">
      <calculatedColumnFormula>表格1_142628303234[預計成本]-表格1_142628303234[實際成本]</calculatedColumnFormula>
    </tableColumn>
  </tableColumns>
  <tableStyleInfo name="TableStyleMedium23" showFirstColumn="0" showLastColumn="0" showRowStripes="1" showColumnStripes="0"/>
</table>
</file>

<file path=xl/tables/table12.xml><?xml version="1.0" encoding="utf-8"?>
<table xmlns="http://schemas.openxmlformats.org/spreadsheetml/2006/main" id="34" name="表格1017152729313335" displayName="表格1017152729313335" ref="G15:J20" totalsRowCount="1" headerRowDxfId="155" dataDxfId="154" totalsRowDxfId="153" tableBorderDxfId="152">
  <autoFilter ref="G15:J19"/>
  <tableColumns count="4">
    <tableColumn id="1" name="儲蓄及投資" totalsRowLabel="合計" dataDxfId="150" totalsRowDxfId="151"/>
    <tableColumn id="2" name="本金" totalsRowFunction="sum" dataDxfId="148" totalsRowDxfId="149"/>
    <tableColumn id="3" name="進出金額" totalsRowFunction="sum" dataDxfId="146" totalsRowDxfId="147"/>
    <tableColumn id="4" name="總額" totalsRowFunction="sum" dataDxfId="144" totalsRowDxfId="145">
      <calculatedColumnFormula>表格1017152729313335[本金]+表格1017152729313335[進出金額]</calculatedColumnFormula>
    </tableColumn>
  </tableColumns>
  <tableStyleInfo name="TableStyleMedium23" showFirstColumn="0" showLastColumn="0" showRowStripes="1" showColumnStripes="0"/>
</table>
</file>

<file path=xl/tables/table13.xml><?xml version="1.0" encoding="utf-8"?>
<table xmlns="http://schemas.openxmlformats.org/spreadsheetml/2006/main" id="35" name="表格1_14262830323436" displayName="表格1_14262830323436" ref="B15:E26" totalsRowCount="1" headerRowDxfId="143" dataDxfId="142" totalsRowDxfId="141" tableBorderDxfId="140">
  <autoFilter ref="B15:E25"/>
  <tableColumns count="4">
    <tableColumn id="1" name="支出" totalsRowLabel="合計" dataDxfId="138" totalsRowDxfId="139"/>
    <tableColumn id="2" name="預計成本" totalsRowFunction="sum" dataDxfId="136" totalsRowDxfId="137"/>
    <tableColumn id="3" name="實際成本" totalsRowFunction="sum" dataDxfId="134" totalsRowDxfId="135"/>
    <tableColumn id="4" name="差額" totalsRowFunction="sum" dataDxfId="132" totalsRowDxfId="133">
      <calculatedColumnFormula>表格1_14262830323436[預計成本]-表格1_14262830323436[實際成本]</calculatedColumnFormula>
    </tableColumn>
  </tableColumns>
  <tableStyleInfo name="TableStyleMedium23" showFirstColumn="0" showLastColumn="0" showRowStripes="1" showColumnStripes="0"/>
</table>
</file>

<file path=xl/tables/table14.xml><?xml version="1.0" encoding="utf-8"?>
<table xmlns="http://schemas.openxmlformats.org/spreadsheetml/2006/main" id="36" name="表格101715272931333537" displayName="表格101715272931333537" ref="G15:J20" totalsRowCount="1" headerRowDxfId="131" dataDxfId="130" totalsRowDxfId="129" tableBorderDxfId="128">
  <autoFilter ref="G15:J19"/>
  <tableColumns count="4">
    <tableColumn id="1" name="儲蓄及投資" totalsRowLabel="合計" dataDxfId="126" totalsRowDxfId="127"/>
    <tableColumn id="2" name="本金" totalsRowFunction="sum" dataDxfId="124" totalsRowDxfId="125"/>
    <tableColumn id="3" name="進出金額" totalsRowFunction="sum" dataDxfId="122" totalsRowDxfId="123"/>
    <tableColumn id="4" name="總額" totalsRowFunction="sum" dataDxfId="120" totalsRowDxfId="121">
      <calculatedColumnFormula>表格101715272931333537[本金]+表格101715272931333537[進出金額]</calculatedColumnFormula>
    </tableColumn>
  </tableColumns>
  <tableStyleInfo name="TableStyleMedium23" showFirstColumn="0" showLastColumn="0" showRowStripes="1" showColumnStripes="0"/>
</table>
</file>

<file path=xl/tables/table15.xml><?xml version="1.0" encoding="utf-8"?>
<table xmlns="http://schemas.openxmlformats.org/spreadsheetml/2006/main" id="37" name="表格1_1426283032343638" displayName="表格1_1426283032343638" ref="B15:E26" totalsRowCount="1" headerRowDxfId="119" dataDxfId="118" totalsRowDxfId="117" tableBorderDxfId="116">
  <autoFilter ref="B15:E25"/>
  <tableColumns count="4">
    <tableColumn id="1" name="支出" totalsRowLabel="合計" dataDxfId="114" totalsRowDxfId="115"/>
    <tableColumn id="2" name="預計成本" totalsRowFunction="sum" dataDxfId="112" totalsRowDxfId="113"/>
    <tableColumn id="3" name="實際成本" totalsRowFunction="sum" dataDxfId="110" totalsRowDxfId="111"/>
    <tableColumn id="4" name="差額" totalsRowFunction="sum" dataDxfId="108" totalsRowDxfId="109">
      <calculatedColumnFormula>表格1_1426283032343638[預計成本]-表格1_1426283032343638[實際成本]</calculatedColumnFormula>
    </tableColumn>
  </tableColumns>
  <tableStyleInfo name="TableStyleMedium23" showFirstColumn="0" showLastColumn="0" showRowStripes="1" showColumnStripes="0"/>
</table>
</file>

<file path=xl/tables/table16.xml><?xml version="1.0" encoding="utf-8"?>
<table xmlns="http://schemas.openxmlformats.org/spreadsheetml/2006/main" id="38" name="表格10171527293133353739" displayName="表格10171527293133353739" ref="G15:J20" totalsRowCount="1" headerRowDxfId="107" dataDxfId="106" totalsRowDxfId="105" tableBorderDxfId="104">
  <autoFilter ref="G15:J19"/>
  <tableColumns count="4">
    <tableColumn id="1" name="儲蓄及投資" totalsRowLabel="合計" dataDxfId="102" totalsRowDxfId="103"/>
    <tableColumn id="2" name="本金" totalsRowFunction="sum" dataDxfId="100" totalsRowDxfId="101"/>
    <tableColumn id="3" name="進出金額" totalsRowFunction="sum" dataDxfId="98" totalsRowDxfId="99"/>
    <tableColumn id="4" name="總額" totalsRowFunction="sum" dataDxfId="96" totalsRowDxfId="97">
      <calculatedColumnFormula>表格10171527293133353739[本金]+表格10171527293133353739[進出金額]</calculatedColumnFormula>
    </tableColumn>
  </tableColumns>
  <tableStyleInfo name="TableStyleMedium23" showFirstColumn="0" showLastColumn="0" showRowStripes="1" showColumnStripes="0"/>
</table>
</file>

<file path=xl/tables/table17.xml><?xml version="1.0" encoding="utf-8"?>
<table xmlns="http://schemas.openxmlformats.org/spreadsheetml/2006/main" id="39" name="表格1_142628303234363840" displayName="表格1_142628303234363840" ref="B15:E26" totalsRowCount="1" headerRowDxfId="95" dataDxfId="94" totalsRowDxfId="93" tableBorderDxfId="92">
  <autoFilter ref="B15:E25"/>
  <tableColumns count="4">
    <tableColumn id="1" name="支出" totalsRowLabel="合計" dataDxfId="90" totalsRowDxfId="91"/>
    <tableColumn id="2" name="預計成本" totalsRowFunction="sum" dataDxfId="88" totalsRowDxfId="89"/>
    <tableColumn id="3" name="實際成本" totalsRowFunction="sum" dataDxfId="86" totalsRowDxfId="87"/>
    <tableColumn id="4" name="差額" totalsRowFunction="sum" dataDxfId="84" totalsRowDxfId="85">
      <calculatedColumnFormula>表格1_142628303234363840[預計成本]-表格1_142628303234363840[實際成本]</calculatedColumnFormula>
    </tableColumn>
  </tableColumns>
  <tableStyleInfo name="TableStyleMedium23" showFirstColumn="0" showLastColumn="0" showRowStripes="1" showColumnStripes="0"/>
</table>
</file>

<file path=xl/tables/table18.xml><?xml version="1.0" encoding="utf-8"?>
<table xmlns="http://schemas.openxmlformats.org/spreadsheetml/2006/main" id="40" name="表格1017152729313335373941" displayName="表格1017152729313335373941" ref="G15:J20" totalsRowCount="1" headerRowDxfId="83" dataDxfId="82" totalsRowDxfId="81" tableBorderDxfId="80">
  <autoFilter ref="G15:J19"/>
  <tableColumns count="4">
    <tableColumn id="1" name="儲蓄及投資" totalsRowLabel="合計" dataDxfId="78" totalsRowDxfId="79"/>
    <tableColumn id="2" name="本金" totalsRowFunction="sum" dataDxfId="76" totalsRowDxfId="77"/>
    <tableColumn id="3" name="進出金額" totalsRowFunction="sum" dataDxfId="74" totalsRowDxfId="75"/>
    <tableColumn id="4" name="總額" totalsRowFunction="sum" dataDxfId="72" totalsRowDxfId="73">
      <calculatedColumnFormula>表格1017152729313335373941[本金]+表格1017152729313335373941[進出金額]</calculatedColumnFormula>
    </tableColumn>
  </tableColumns>
  <tableStyleInfo name="TableStyleMedium23" showFirstColumn="0" showLastColumn="0" showRowStripes="1" showColumnStripes="0"/>
</table>
</file>

<file path=xl/tables/table19.xml><?xml version="1.0" encoding="utf-8"?>
<table xmlns="http://schemas.openxmlformats.org/spreadsheetml/2006/main" id="41" name="表格1_14262830323436384042" displayName="表格1_14262830323436384042" ref="B15:E26" totalsRowCount="1" headerRowDxfId="71" dataDxfId="70" totalsRowDxfId="69" tableBorderDxfId="68">
  <autoFilter ref="B15:E25"/>
  <tableColumns count="4">
    <tableColumn id="1" name="支出" totalsRowLabel="合計" dataDxfId="66" totalsRowDxfId="67"/>
    <tableColumn id="2" name="預計成本" totalsRowFunction="sum" dataDxfId="64" totalsRowDxfId="65"/>
    <tableColumn id="3" name="實際成本" totalsRowFunction="sum" dataDxfId="62" totalsRowDxfId="63"/>
    <tableColumn id="4" name="差額" totalsRowFunction="sum" dataDxfId="60" totalsRowDxfId="61">
      <calculatedColumnFormula>表格1_14262830323436384042[預計成本]-表格1_14262830323436384042[實際成本]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4" name="表格101715" displayName="表格101715" ref="G15:J20" totalsRowCount="1" headerRowDxfId="307" dataDxfId="306" totalsRowDxfId="305" tableBorderDxfId="304">
  <autoFilter ref="G15:J19"/>
  <tableColumns count="4">
    <tableColumn id="1" name="儲蓄及投資" totalsRowLabel="合計" dataDxfId="303" totalsRowDxfId="299"/>
    <tableColumn id="2" name="本金" totalsRowFunction="sum" dataDxfId="302" totalsRowDxfId="298"/>
    <tableColumn id="3" name="進出金額" totalsRowFunction="sum" dataDxfId="301" totalsRowDxfId="297"/>
    <tableColumn id="4" name="總額" totalsRowFunction="sum" dataDxfId="300" totalsRowDxfId="296">
      <calculatedColumnFormula>表格101715[本金]+表格101715[進出金額]</calculatedColumnFormula>
    </tableColumn>
  </tableColumns>
  <tableStyleInfo name="TableStyleMedium23" showFirstColumn="0" showLastColumn="0" showRowStripes="1" showColumnStripes="0"/>
</table>
</file>

<file path=xl/tables/table20.xml><?xml version="1.0" encoding="utf-8"?>
<table xmlns="http://schemas.openxmlformats.org/spreadsheetml/2006/main" id="42" name="表格101715272931333537394143" displayName="表格101715272931333537394143" ref="G15:J20" totalsRowCount="1" headerRowDxfId="59" dataDxfId="58" totalsRowDxfId="57" tableBorderDxfId="56">
  <autoFilter ref="G15:J19"/>
  <tableColumns count="4">
    <tableColumn id="1" name="儲蓄及投資" totalsRowLabel="合計" dataDxfId="54" totalsRowDxfId="55"/>
    <tableColumn id="2" name="本金" totalsRowFunction="sum" dataDxfId="52" totalsRowDxfId="53"/>
    <tableColumn id="3" name="進出金額" totalsRowFunction="sum" dataDxfId="50" totalsRowDxfId="51"/>
    <tableColumn id="4" name="總額" totalsRowFunction="sum" dataDxfId="48" totalsRowDxfId="49">
      <calculatedColumnFormula>表格101715272931333537394143[本金]+表格101715272931333537394143[進出金額]</calculatedColumnFormula>
    </tableColumn>
  </tableColumns>
  <tableStyleInfo name="TableStyleMedium23" showFirstColumn="0" showLastColumn="0" showRowStripes="1" showColumnStripes="0"/>
</table>
</file>

<file path=xl/tables/table21.xml><?xml version="1.0" encoding="utf-8"?>
<table xmlns="http://schemas.openxmlformats.org/spreadsheetml/2006/main" id="43" name="表格1_1426283032343638404244" displayName="表格1_1426283032343638404244" ref="B15:E26" totalsRowCount="1" headerRowDxfId="47" dataDxfId="46" totalsRowDxfId="45" tableBorderDxfId="44">
  <autoFilter ref="B15:E25"/>
  <tableColumns count="4">
    <tableColumn id="1" name="支出" totalsRowLabel="合計" dataDxfId="42" totalsRowDxfId="43"/>
    <tableColumn id="2" name="預計成本" totalsRowFunction="sum" dataDxfId="40" totalsRowDxfId="41"/>
    <tableColumn id="3" name="實際成本" totalsRowFunction="sum" dataDxfId="38" totalsRowDxfId="39"/>
    <tableColumn id="4" name="差額" totalsRowFunction="sum" dataDxfId="36" totalsRowDxfId="37">
      <calculatedColumnFormula>表格1_1426283032343638404244[預計成本]-表格1_1426283032343638404244[實際成本]</calculatedColumnFormula>
    </tableColumn>
  </tableColumns>
  <tableStyleInfo name="TableStyleMedium23" showFirstColumn="0" showLastColumn="0" showRowStripes="1" showColumnStripes="0"/>
</table>
</file>

<file path=xl/tables/table22.xml><?xml version="1.0" encoding="utf-8"?>
<table xmlns="http://schemas.openxmlformats.org/spreadsheetml/2006/main" id="44" name="表格10171527293133353739414345" displayName="表格10171527293133353739414345" ref="G15:J20" totalsRowCount="1" headerRowDxfId="35" dataDxfId="34" totalsRowDxfId="33" tableBorderDxfId="32">
  <autoFilter ref="G15:J19"/>
  <tableColumns count="4">
    <tableColumn id="1" name="儲蓄及投資" totalsRowLabel="合計" dataDxfId="30" totalsRowDxfId="31"/>
    <tableColumn id="2" name="本金" totalsRowFunction="sum" dataDxfId="28" totalsRowDxfId="29"/>
    <tableColumn id="3" name="進出金額" totalsRowFunction="sum" dataDxfId="26" totalsRowDxfId="27"/>
    <tableColumn id="4" name="總額" totalsRowFunction="sum" dataDxfId="24" totalsRowDxfId="25">
      <calculatedColumnFormula>表格10171527293133353739414345[本金]+表格10171527293133353739414345[進出金額]</calculatedColumnFormula>
    </tableColumn>
  </tableColumns>
  <tableStyleInfo name="TableStyleMedium23" showFirstColumn="0" showLastColumn="0" showRowStripes="1" showColumnStripes="0"/>
</table>
</file>

<file path=xl/tables/table23.xml><?xml version="1.0" encoding="utf-8"?>
<table xmlns="http://schemas.openxmlformats.org/spreadsheetml/2006/main" id="45" name="表格1_142628303234363840424446" displayName="表格1_142628303234363840424446" ref="B15:E26" totalsRowCount="1" headerRowDxfId="23" dataDxfId="22" totalsRowDxfId="21" tableBorderDxfId="20">
  <autoFilter ref="B15:E25"/>
  <tableColumns count="4">
    <tableColumn id="1" name="支出" totalsRowLabel="合計" dataDxfId="18" totalsRowDxfId="19"/>
    <tableColumn id="2" name="預計成本" totalsRowFunction="sum" dataDxfId="16" totalsRowDxfId="17"/>
    <tableColumn id="3" name="實際成本" totalsRowFunction="sum" dataDxfId="14" totalsRowDxfId="15"/>
    <tableColumn id="4" name="差額" totalsRowFunction="sum" dataDxfId="12" totalsRowDxfId="13">
      <calculatedColumnFormula>表格1_142628303234363840424446[預計成本]-表格1_142628303234363840424446[實際成本]</calculatedColumnFormula>
    </tableColumn>
  </tableColumns>
  <tableStyleInfo name="TableStyleMedium23" showFirstColumn="0" showLastColumn="0" showRowStripes="1" showColumnStripes="0"/>
</table>
</file>

<file path=xl/tables/table24.xml><?xml version="1.0" encoding="utf-8"?>
<table xmlns="http://schemas.openxmlformats.org/spreadsheetml/2006/main" id="46" name="表格1017152729313335373941434547" displayName="表格1017152729313335373941434547" ref="G15:J20" totalsRowCount="1" headerRowDxfId="11" dataDxfId="10" totalsRowDxfId="9" tableBorderDxfId="8">
  <autoFilter ref="G15:J19"/>
  <tableColumns count="4">
    <tableColumn id="1" name="儲蓄及投資" totalsRowLabel="合計" dataDxfId="6" totalsRowDxfId="7"/>
    <tableColumn id="2" name="本金" totalsRowFunction="sum" dataDxfId="4" totalsRowDxfId="5"/>
    <tableColumn id="3" name="進出金額" totalsRowFunction="sum" dataDxfId="2" totalsRowDxfId="3"/>
    <tableColumn id="4" name="總額" totalsRowFunction="sum" dataDxfId="0" totalsRowDxfId="1">
      <calculatedColumnFormula>表格1017152729313335373941434547[本金]+表格1017152729313335373941434547[進出金額]</calculatedColumnFormula>
    </tableColumn>
  </tableColumns>
  <tableStyleInfo name="TableStyleMedium23" showFirstColumn="0" showLastColumn="0" showRowStripes="1" showColumnStripes="0"/>
</table>
</file>

<file path=xl/tables/table25.xml><?xml version="1.0" encoding="utf-8"?>
<table xmlns="http://schemas.openxmlformats.org/spreadsheetml/2006/main" id="58" name="表格1_182226" displayName="表格1_182226" ref="B7:O12" totalsRowCount="1" headerRowDxfId="343" dataDxfId="342" totalsRowDxfId="340" tableBorderDxfId="341">
  <autoFilter ref="B7:O11"/>
  <tableColumns count="14">
    <tableColumn id="1" name="收入" totalsRowLabel="合計" dataDxfId="339" totalsRowDxfId="295"/>
    <tableColumn id="2" name="1月" totalsRowFunction="sum" dataDxfId="338" totalsRowDxfId="294"/>
    <tableColumn id="3" name="2月" totalsRowFunction="sum" dataDxfId="337" totalsRowDxfId="293"/>
    <tableColumn id="4" name="3月" totalsRowFunction="sum" dataDxfId="336" totalsRowDxfId="292"/>
    <tableColumn id="5" name="4月" totalsRowFunction="sum" dataDxfId="335" totalsRowDxfId="291"/>
    <tableColumn id="6" name="5月" totalsRowFunction="sum" dataDxfId="334" totalsRowDxfId="290"/>
    <tableColumn id="8" name="6月" totalsRowFunction="sum" dataDxfId="333" totalsRowDxfId="289"/>
    <tableColumn id="9" name="7月" totalsRowFunction="sum" dataDxfId="332" totalsRowDxfId="288"/>
    <tableColumn id="10" name="8月" totalsRowFunction="sum" dataDxfId="331" totalsRowDxfId="287"/>
    <tableColumn id="11" name="9月" totalsRowFunction="sum" dataDxfId="330" totalsRowDxfId="286"/>
    <tableColumn id="12" name="10月" totalsRowFunction="sum" dataDxfId="329" totalsRowDxfId="285"/>
    <tableColumn id="13" name="11月" totalsRowFunction="sum" dataDxfId="328" totalsRowDxfId="284"/>
    <tableColumn id="14" name="12月" totalsRowFunction="sum" dataDxfId="327" totalsRowDxfId="283"/>
    <tableColumn id="15" name="年度總計" totalsRowFunction="sum" dataDxfId="326" totalsRowDxfId="282"/>
  </tableColumns>
  <tableStyleInfo name="TableStyleMedium23" showFirstColumn="0" showLastColumn="0" showRowStripes="1" showColumnStripes="0"/>
</table>
</file>

<file path=xl/tables/table26.xml><?xml version="1.0" encoding="utf-8"?>
<table xmlns="http://schemas.openxmlformats.org/spreadsheetml/2006/main" id="59" name="表格1_1822" displayName="表格1_1822" ref="B14:O25" totalsRowCount="1" headerRowDxfId="325" dataDxfId="324" totalsRowDxfId="322" tableBorderDxfId="323">
  <autoFilter ref="B14:O24"/>
  <tableColumns count="14">
    <tableColumn id="1" name="支出" totalsRowLabel="合計" dataDxfId="321" totalsRowDxfId="277"/>
    <tableColumn id="2" name="1月" totalsRowFunction="sum" dataDxfId="320" totalsRowDxfId="276"/>
    <tableColumn id="3" name="2月" totalsRowFunction="custom" dataDxfId="319" totalsRowDxfId="275">
      <calculatedColumnFormula>SUBTOTAL(109,D3:D14)</calculatedColumnFormula>
      <totalsRowFormula>SUM(D15:D24)</totalsRowFormula>
    </tableColumn>
    <tableColumn id="4" name="3月" totalsRowFunction="custom" dataDxfId="318" totalsRowDxfId="274">
      <totalsRowFormula>SUM(E15:E24)</totalsRowFormula>
    </tableColumn>
    <tableColumn id="5" name="4月" totalsRowFunction="sum" dataDxfId="317" totalsRowDxfId="273"/>
    <tableColumn id="6" name="5月" totalsRowFunction="sum" dataDxfId="316" totalsRowDxfId="272"/>
    <tableColumn id="8" name="6月" totalsRowFunction="sum" dataDxfId="315" totalsRowDxfId="271"/>
    <tableColumn id="9" name="7月" totalsRowFunction="sum" dataDxfId="314" totalsRowDxfId="270"/>
    <tableColumn id="10" name="8月" totalsRowFunction="sum" dataDxfId="313" totalsRowDxfId="269"/>
    <tableColumn id="11" name="9月" totalsRowFunction="sum" dataDxfId="312" totalsRowDxfId="268"/>
    <tableColumn id="12" name="10月" totalsRowFunction="sum" dataDxfId="311" totalsRowDxfId="267"/>
    <tableColumn id="13" name="11月" totalsRowFunction="sum" dataDxfId="310" totalsRowDxfId="266"/>
    <tableColumn id="14" name="12月" totalsRowFunction="sum" dataDxfId="309" totalsRowDxfId="265"/>
    <tableColumn id="15" name="年度總計" totalsRowFunction="sum" dataDxfId="308" totalsRowDxfId="264">
      <calculatedColumnFormula>SUM(表格1_1822[[#This Row],[1月]:[12月]])</calculatedColumnFormula>
    </tableColumn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25" name="表格1_1426" displayName="表格1_1426" ref="B15:E26" totalsRowCount="1" headerRowDxfId="263" dataDxfId="262" totalsRowDxfId="261" tableBorderDxfId="260">
  <autoFilter ref="B15:E25"/>
  <tableColumns count="4">
    <tableColumn id="1" name="支出" totalsRowLabel="合計" dataDxfId="258" totalsRowDxfId="259"/>
    <tableColumn id="2" name="預計成本" totalsRowFunction="sum" dataDxfId="256" totalsRowDxfId="257"/>
    <tableColumn id="3" name="實際成本" totalsRowFunction="sum" dataDxfId="254" totalsRowDxfId="255"/>
    <tableColumn id="4" name="差額" totalsRowFunction="sum" dataDxfId="252" totalsRowDxfId="253">
      <calculatedColumnFormula>表格1_1426[預計成本]-表格1_1426[實際成本]</calculatedColumnFormula>
    </tableColumn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id="26" name="表格10171527" displayName="表格10171527" ref="G15:J20" totalsRowCount="1" headerRowDxfId="251" dataDxfId="250" totalsRowDxfId="249" tableBorderDxfId="248">
  <autoFilter ref="G15:J19"/>
  <tableColumns count="4">
    <tableColumn id="1" name="儲蓄及投資" totalsRowLabel="合計" dataDxfId="246" totalsRowDxfId="247"/>
    <tableColumn id="2" name="本金" totalsRowFunction="sum" dataDxfId="244" totalsRowDxfId="245"/>
    <tableColumn id="3" name="進出金額" totalsRowFunction="sum" dataDxfId="242" totalsRowDxfId="243"/>
    <tableColumn id="4" name="總額" totalsRowFunction="sum" dataDxfId="240" totalsRowDxfId="241">
      <calculatedColumnFormula>表格10171527[本金]+表格10171527[進出金額]</calculatedColumnFormula>
    </tableColumn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27" name="表格1_142628" displayName="表格1_142628" ref="B15:E26" totalsRowCount="1" headerRowDxfId="239" dataDxfId="238" totalsRowDxfId="237" tableBorderDxfId="236">
  <autoFilter ref="B15:E25"/>
  <tableColumns count="4">
    <tableColumn id="1" name="支出" totalsRowLabel="合計" dataDxfId="234" totalsRowDxfId="235"/>
    <tableColumn id="2" name="預計成本" totalsRowFunction="sum" dataDxfId="232" totalsRowDxfId="233"/>
    <tableColumn id="3" name="實際成本" totalsRowFunction="sum" dataDxfId="230" totalsRowDxfId="231"/>
    <tableColumn id="4" name="差額" totalsRowFunction="sum" dataDxfId="228" totalsRowDxfId="229">
      <calculatedColumnFormula>表格1_142628[預計成本]-表格1_142628[實際成本]</calculatedColumnFormula>
    </tableColumn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id="28" name="表格1017152729" displayName="表格1017152729" ref="G15:J20" totalsRowCount="1" headerRowDxfId="227" dataDxfId="226" totalsRowDxfId="225" tableBorderDxfId="224">
  <autoFilter ref="G15:J19"/>
  <tableColumns count="4">
    <tableColumn id="1" name="儲蓄及投資" totalsRowLabel="合計" dataDxfId="222" totalsRowDxfId="223"/>
    <tableColumn id="2" name="本金" totalsRowFunction="sum" dataDxfId="220" totalsRowDxfId="221"/>
    <tableColumn id="3" name="進出金額" totalsRowFunction="sum" dataDxfId="218" totalsRowDxfId="219"/>
    <tableColumn id="4" name="總額" totalsRowFunction="sum" dataDxfId="216" totalsRowDxfId="217">
      <calculatedColumnFormula>表格1017152729[本金]+表格1017152729[進出金額]</calculatedColumnFormula>
    </tableColumn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id="29" name="表格1_14262830" displayName="表格1_14262830" ref="B15:E26" totalsRowCount="1" headerRowDxfId="215" dataDxfId="214" totalsRowDxfId="213" tableBorderDxfId="212">
  <autoFilter ref="B15:E25"/>
  <tableColumns count="4">
    <tableColumn id="1" name="支出" totalsRowLabel="合計" dataDxfId="210" totalsRowDxfId="211"/>
    <tableColumn id="2" name="預計成本" totalsRowFunction="sum" dataDxfId="208" totalsRowDxfId="209"/>
    <tableColumn id="3" name="實際成本" totalsRowFunction="sum" dataDxfId="206" totalsRowDxfId="207"/>
    <tableColumn id="4" name="差額" totalsRowFunction="sum" dataDxfId="204" totalsRowDxfId="205">
      <calculatedColumnFormula>表格1_14262830[預計成本]-表格1_14262830[實際成本]</calculatedColumnFormula>
    </tableColumn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id="30" name="表格101715272931" displayName="表格101715272931" ref="G15:J20" totalsRowCount="1" headerRowDxfId="203" dataDxfId="202" totalsRowDxfId="201" tableBorderDxfId="200">
  <autoFilter ref="G15:J19"/>
  <tableColumns count="4">
    <tableColumn id="1" name="儲蓄及投資" totalsRowLabel="合計" dataDxfId="198" totalsRowDxfId="199"/>
    <tableColumn id="2" name="本金" totalsRowFunction="sum" dataDxfId="196" totalsRowDxfId="197"/>
    <tableColumn id="3" name="進出金額" totalsRowFunction="sum" dataDxfId="194" totalsRowDxfId="195"/>
    <tableColumn id="4" name="總額" totalsRowFunction="sum" dataDxfId="192" totalsRowDxfId="193">
      <calculatedColumnFormula>表格101715272931[本金]+表格101715272931[進出金額]</calculatedColumnFormula>
    </tableColumn>
  </tableColumns>
  <tableStyleInfo name="TableStyleMedium23" showFirstColumn="0" showLastColumn="0" showRowStripes="1" showColumnStripes="0"/>
</table>
</file>

<file path=xl/tables/table9.xml><?xml version="1.0" encoding="utf-8"?>
<table xmlns="http://schemas.openxmlformats.org/spreadsheetml/2006/main" id="31" name="表格1_1426283032" displayName="表格1_1426283032" ref="B15:E26" totalsRowCount="1" headerRowDxfId="191" dataDxfId="190" totalsRowDxfId="189" tableBorderDxfId="188">
  <autoFilter ref="B15:E25"/>
  <tableColumns count="4">
    <tableColumn id="1" name="支出" totalsRowLabel="合計" dataDxfId="186" totalsRowDxfId="187"/>
    <tableColumn id="2" name="預計成本" totalsRowFunction="sum" dataDxfId="184" totalsRowDxfId="185"/>
    <tableColumn id="3" name="實際成本" totalsRowFunction="sum" dataDxfId="182" totalsRowDxfId="183"/>
    <tableColumn id="4" name="差額" totalsRowFunction="sum" dataDxfId="180" totalsRowDxfId="181">
      <calculatedColumnFormula>表格1_1426283032[預計成本]-表格1_1426283032[實際成本]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8"/>
  <sheetViews>
    <sheetView showGridLines="0" tabSelected="1" workbookViewId="0">
      <selection activeCell="B2" sqref="B2:J2"/>
    </sheetView>
  </sheetViews>
  <sheetFormatPr defaultRowHeight="11.25" x14ac:dyDescent="0.15"/>
  <cols>
    <col min="1" max="1" width="1.6640625" customWidth="1"/>
    <col min="2" max="2" width="30.1640625" customWidth="1"/>
    <col min="3" max="3" width="16.5" customWidth="1"/>
    <col min="4" max="4" width="13.5" customWidth="1"/>
    <col min="5" max="5" width="12.5" customWidth="1"/>
    <col min="6" max="6" width="2.83203125" customWidth="1"/>
    <col min="7" max="7" width="29.33203125" customWidth="1"/>
    <col min="8" max="8" width="16.5" customWidth="1"/>
    <col min="9" max="9" width="13.5" customWidth="1"/>
    <col min="10" max="10" width="12.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51.95" customHeight="1" x14ac:dyDescent="0.15">
      <c r="A2" s="3"/>
      <c r="B2" s="70" t="s">
        <v>70</v>
      </c>
      <c r="C2" s="71"/>
      <c r="D2" s="71"/>
      <c r="E2" s="71"/>
      <c r="F2" s="71"/>
      <c r="G2" s="71"/>
      <c r="H2" s="71"/>
      <c r="I2" s="71"/>
      <c r="J2" s="71"/>
    </row>
    <row r="3" spans="1:10" ht="8.1" customHeight="1" x14ac:dyDescent="0.15">
      <c r="A3" s="2"/>
      <c r="B3" s="72"/>
      <c r="C3" s="72"/>
      <c r="D3" s="72"/>
      <c r="E3" s="4"/>
      <c r="F3" s="5"/>
      <c r="G3" s="4"/>
      <c r="H3" s="6"/>
      <c r="I3" s="7"/>
      <c r="J3" s="8"/>
    </row>
    <row r="4" spans="1:10" ht="15.95" customHeight="1" x14ac:dyDescent="0.15">
      <c r="A4" s="2"/>
      <c r="B4" s="73" t="s">
        <v>5</v>
      </c>
      <c r="C4" s="76" t="s">
        <v>23</v>
      </c>
      <c r="D4" s="77"/>
      <c r="E4" s="15">
        <v>0</v>
      </c>
      <c r="F4" s="5"/>
      <c r="G4" s="78" t="s">
        <v>10</v>
      </c>
      <c r="H4" s="79"/>
      <c r="I4" s="80"/>
      <c r="J4" s="87">
        <f>E8-J22</f>
        <v>0</v>
      </c>
    </row>
    <row r="5" spans="1:10" ht="15.95" customHeight="1" x14ac:dyDescent="0.15">
      <c r="A5" s="2"/>
      <c r="B5" s="74"/>
      <c r="C5" s="26" t="s">
        <v>50</v>
      </c>
      <c r="D5" s="27"/>
      <c r="E5" s="15">
        <v>0</v>
      </c>
      <c r="F5" s="5"/>
      <c r="G5" s="81"/>
      <c r="H5" s="82"/>
      <c r="I5" s="83"/>
      <c r="J5" s="88"/>
    </row>
    <row r="6" spans="1:10" ht="15.95" customHeight="1" x14ac:dyDescent="0.15">
      <c r="A6" s="2"/>
      <c r="B6" s="74"/>
      <c r="C6" s="76" t="s">
        <v>67</v>
      </c>
      <c r="D6" s="77"/>
      <c r="E6" s="15">
        <v>0</v>
      </c>
      <c r="F6" s="5"/>
      <c r="G6" s="84"/>
      <c r="H6" s="85"/>
      <c r="I6" s="86"/>
      <c r="J6" s="89"/>
    </row>
    <row r="7" spans="1:10" ht="15.95" customHeight="1" x14ac:dyDescent="0.15">
      <c r="A7" s="2"/>
      <c r="B7" s="74"/>
      <c r="C7" s="26" t="s">
        <v>68</v>
      </c>
      <c r="D7" s="27"/>
      <c r="E7" s="15">
        <v>0</v>
      </c>
      <c r="F7" s="5"/>
      <c r="G7" s="24"/>
      <c r="H7" s="24"/>
      <c r="I7" s="24"/>
      <c r="J7" s="25"/>
    </row>
    <row r="8" spans="1:10" ht="15.95" customHeight="1" x14ac:dyDescent="0.15">
      <c r="A8" s="2"/>
      <c r="B8" s="75"/>
      <c r="C8" s="90" t="s">
        <v>3</v>
      </c>
      <c r="D8" s="91"/>
      <c r="E8" s="25">
        <f>SUM(E4:E7)</f>
        <v>0</v>
      </c>
      <c r="F8" s="5"/>
      <c r="G8" s="78" t="s">
        <v>11</v>
      </c>
      <c r="H8" s="79"/>
      <c r="I8" s="80"/>
      <c r="J8" s="87">
        <f>E13-J24</f>
        <v>0</v>
      </c>
    </row>
    <row r="9" spans="1:10" ht="15.95" customHeight="1" x14ac:dyDescent="0.15">
      <c r="A9" s="2"/>
      <c r="B9" s="73" t="s">
        <v>4</v>
      </c>
      <c r="C9" s="76" t="s">
        <v>23</v>
      </c>
      <c r="D9" s="77"/>
      <c r="E9" s="15">
        <v>0</v>
      </c>
      <c r="F9" s="5"/>
      <c r="G9" s="84"/>
      <c r="H9" s="85"/>
      <c r="I9" s="86"/>
      <c r="J9" s="89"/>
    </row>
    <row r="10" spans="1:10" ht="15.95" customHeight="1" x14ac:dyDescent="0.15">
      <c r="A10" s="2"/>
      <c r="B10" s="74"/>
      <c r="C10" s="26" t="s">
        <v>50</v>
      </c>
      <c r="D10" s="27"/>
      <c r="E10" s="15">
        <v>0</v>
      </c>
      <c r="F10" s="5"/>
      <c r="G10" s="24"/>
      <c r="H10" s="24"/>
      <c r="I10" s="24"/>
      <c r="J10" s="25"/>
    </row>
    <row r="11" spans="1:10" ht="15.95" customHeight="1" x14ac:dyDescent="0.15">
      <c r="A11" s="2"/>
      <c r="B11" s="74"/>
      <c r="C11" s="76" t="s">
        <v>67</v>
      </c>
      <c r="D11" s="77"/>
      <c r="E11" s="15">
        <v>0</v>
      </c>
      <c r="F11" s="5"/>
      <c r="G11" s="78" t="s">
        <v>12</v>
      </c>
      <c r="H11" s="79"/>
      <c r="I11" s="80"/>
      <c r="J11" s="87">
        <f>J8-J4</f>
        <v>0</v>
      </c>
    </row>
    <row r="12" spans="1:10" ht="15.95" customHeight="1" x14ac:dyDescent="0.15">
      <c r="A12" s="2"/>
      <c r="B12" s="74"/>
      <c r="C12" s="35" t="s">
        <v>69</v>
      </c>
      <c r="D12" s="27"/>
      <c r="E12" s="15">
        <v>0</v>
      </c>
      <c r="F12" s="5"/>
      <c r="G12" s="81"/>
      <c r="H12" s="82"/>
      <c r="I12" s="83"/>
      <c r="J12" s="88"/>
    </row>
    <row r="13" spans="1:10" ht="15.95" customHeight="1" x14ac:dyDescent="0.15">
      <c r="A13" s="2"/>
      <c r="B13" s="75"/>
      <c r="C13" s="90" t="s">
        <v>3</v>
      </c>
      <c r="D13" s="91"/>
      <c r="E13" s="25">
        <f>SUM(E9:E12)</f>
        <v>0</v>
      </c>
      <c r="F13" s="5"/>
      <c r="G13" s="84"/>
      <c r="H13" s="85"/>
      <c r="I13" s="86"/>
      <c r="J13" s="89"/>
    </row>
    <row r="14" spans="1:10" ht="15.95" customHeight="1" x14ac:dyDescent="0.15">
      <c r="A14" s="2"/>
      <c r="B14" s="28"/>
      <c r="C14" s="28"/>
      <c r="D14" s="9"/>
      <c r="E14" s="10"/>
      <c r="F14" s="5"/>
      <c r="G14" s="11"/>
      <c r="H14" s="11"/>
      <c r="I14" s="11"/>
      <c r="J14" s="12"/>
    </row>
    <row r="15" spans="1:10" ht="15.95" customHeight="1" x14ac:dyDescent="0.15">
      <c r="A15" s="2"/>
      <c r="B15" s="16" t="s">
        <v>14</v>
      </c>
      <c r="C15" s="17" t="s">
        <v>0</v>
      </c>
      <c r="D15" s="17" t="s">
        <v>1</v>
      </c>
      <c r="E15" s="18" t="s">
        <v>2</v>
      </c>
      <c r="F15" s="14"/>
      <c r="G15" s="29" t="s">
        <v>49</v>
      </c>
      <c r="H15" s="55" t="s">
        <v>54</v>
      </c>
      <c r="I15" s="56" t="s">
        <v>55</v>
      </c>
      <c r="J15" s="30" t="s">
        <v>52</v>
      </c>
    </row>
    <row r="16" spans="1:10" ht="15.75" customHeight="1" x14ac:dyDescent="0.15">
      <c r="A16" s="2"/>
      <c r="B16" s="22" t="s">
        <v>15</v>
      </c>
      <c r="C16" s="19">
        <v>0</v>
      </c>
      <c r="D16" s="19">
        <v>0</v>
      </c>
      <c r="E16" s="20">
        <f>表格1_14[預計成本]-表格1_14[實際成本]</f>
        <v>0</v>
      </c>
      <c r="F16" s="23"/>
      <c r="G16" s="31"/>
      <c r="H16" s="32">
        <v>0</v>
      </c>
      <c r="I16" s="32">
        <v>0</v>
      </c>
      <c r="J16" s="34">
        <f>表格101715[本金]+表格101715[進出金額]</f>
        <v>0</v>
      </c>
    </row>
    <row r="17" spans="1:10" ht="15.75" customHeight="1" x14ac:dyDescent="0.15">
      <c r="A17" s="2"/>
      <c r="B17" s="22" t="s">
        <v>13</v>
      </c>
      <c r="C17" s="19">
        <v>0</v>
      </c>
      <c r="D17" s="19">
        <v>0</v>
      </c>
      <c r="E17" s="20">
        <f>表格1_14[預計成本]-表格1_14[實際成本]</f>
        <v>0</v>
      </c>
      <c r="F17" s="23"/>
      <c r="G17" s="31"/>
      <c r="H17" s="32">
        <v>0</v>
      </c>
      <c r="I17" s="32">
        <v>0</v>
      </c>
      <c r="J17" s="34">
        <f>表格101715[本金]+表格101715[進出金額]</f>
        <v>0</v>
      </c>
    </row>
    <row r="18" spans="1:10" ht="15.75" customHeight="1" x14ac:dyDescent="0.15">
      <c r="A18" s="2"/>
      <c r="B18" s="22" t="s">
        <v>16</v>
      </c>
      <c r="C18" s="19">
        <v>0</v>
      </c>
      <c r="D18" s="19">
        <v>0</v>
      </c>
      <c r="E18" s="20">
        <f>表格1_14[預計成本]-表格1_14[實際成本]</f>
        <v>0</v>
      </c>
      <c r="F18" s="23"/>
      <c r="G18" s="31"/>
      <c r="H18" s="32">
        <v>0</v>
      </c>
      <c r="I18" s="32">
        <v>0</v>
      </c>
      <c r="J18" s="34">
        <f>表格101715[本金]+表格101715[進出金額]</f>
        <v>0</v>
      </c>
    </row>
    <row r="19" spans="1:10" ht="15.75" customHeight="1" x14ac:dyDescent="0.15">
      <c r="A19" s="2"/>
      <c r="B19" s="22" t="s">
        <v>17</v>
      </c>
      <c r="C19" s="19">
        <v>0</v>
      </c>
      <c r="D19" s="19">
        <v>0</v>
      </c>
      <c r="E19" s="20">
        <f>表格1_14[預計成本]-表格1_14[實際成本]</f>
        <v>0</v>
      </c>
      <c r="F19" s="23"/>
      <c r="G19" s="31"/>
      <c r="H19" s="32">
        <v>0</v>
      </c>
      <c r="I19" s="32">
        <v>0</v>
      </c>
      <c r="J19" s="34">
        <f>表格101715[本金]+表格101715[進出金額]</f>
        <v>0</v>
      </c>
    </row>
    <row r="20" spans="1:10" ht="15.75" customHeight="1" x14ac:dyDescent="0.15">
      <c r="A20" s="2"/>
      <c r="B20" s="22" t="s">
        <v>18</v>
      </c>
      <c r="C20" s="19">
        <v>0</v>
      </c>
      <c r="D20" s="19">
        <v>0</v>
      </c>
      <c r="E20" s="20">
        <f>表格1_14[預計成本]-表格1_14[實際成本]</f>
        <v>0</v>
      </c>
      <c r="F20" s="23"/>
      <c r="G20" s="29" t="s">
        <v>9</v>
      </c>
      <c r="H20" s="32">
        <f>SUBTOTAL(109,表格101715[本金])</f>
        <v>0</v>
      </c>
      <c r="I20" s="32">
        <f>SUBTOTAL(109,表格101715[進出金額])</f>
        <v>0</v>
      </c>
      <c r="J20" s="33">
        <f>SUBTOTAL(109,表格101715[總額])</f>
        <v>0</v>
      </c>
    </row>
    <row r="21" spans="1:10" ht="15.75" customHeight="1" x14ac:dyDescent="0.15">
      <c r="A21" s="2"/>
      <c r="B21" s="22" t="s">
        <v>19</v>
      </c>
      <c r="C21" s="19">
        <v>0</v>
      </c>
      <c r="D21" s="19">
        <v>0</v>
      </c>
      <c r="E21" s="20">
        <f>表格1_14[預計成本]-表格1_14[實際成本]</f>
        <v>0</v>
      </c>
      <c r="F21" s="23"/>
    </row>
    <row r="22" spans="1:10" ht="15.75" customHeight="1" x14ac:dyDescent="0.15">
      <c r="A22" s="2"/>
      <c r="B22" s="22" t="s">
        <v>20</v>
      </c>
      <c r="C22" s="19">
        <v>0</v>
      </c>
      <c r="D22" s="19">
        <v>0</v>
      </c>
      <c r="E22" s="20">
        <f>表格1_14[預計成本]-表格1_14[實際成本]</f>
        <v>0</v>
      </c>
      <c r="F22" s="23"/>
      <c r="G22" s="78" t="s">
        <v>6</v>
      </c>
      <c r="H22" s="79"/>
      <c r="I22" s="80"/>
      <c r="J22" s="87">
        <f>C26</f>
        <v>0</v>
      </c>
    </row>
    <row r="23" spans="1:10" ht="15.75" customHeight="1" x14ac:dyDescent="0.15">
      <c r="A23" s="2"/>
      <c r="B23" s="22" t="s">
        <v>21</v>
      </c>
      <c r="C23" s="19">
        <v>0</v>
      </c>
      <c r="D23" s="19">
        <v>0</v>
      </c>
      <c r="E23" s="20">
        <f>表格1_14[預計成本]-表格1_14[實際成本]</f>
        <v>0</v>
      </c>
      <c r="F23" s="23"/>
      <c r="G23" s="84"/>
      <c r="H23" s="85"/>
      <c r="I23" s="86"/>
      <c r="J23" s="89"/>
    </row>
    <row r="24" spans="1:10" ht="15.75" customHeight="1" x14ac:dyDescent="0.15">
      <c r="A24" s="2"/>
      <c r="B24" s="22" t="s">
        <v>22</v>
      </c>
      <c r="C24" s="19">
        <v>0</v>
      </c>
      <c r="D24" s="19">
        <v>0</v>
      </c>
      <c r="E24" s="20">
        <f>表格1_14[預計成本]-表格1_14[實際成本]</f>
        <v>0</v>
      </c>
      <c r="F24" s="23"/>
      <c r="G24" s="78" t="s">
        <v>7</v>
      </c>
      <c r="H24" s="79"/>
      <c r="I24" s="80"/>
      <c r="J24" s="87">
        <f>D26</f>
        <v>0</v>
      </c>
    </row>
    <row r="25" spans="1:10" ht="15.75" customHeight="1" x14ac:dyDescent="0.15">
      <c r="A25" s="2"/>
      <c r="B25" s="22" t="s">
        <v>65</v>
      </c>
      <c r="C25" s="19">
        <v>0</v>
      </c>
      <c r="D25" s="19">
        <v>0</v>
      </c>
      <c r="E25" s="20">
        <f>表格1_14[預計成本]-表格1_14[實際成本]</f>
        <v>0</v>
      </c>
      <c r="F25" s="23"/>
      <c r="G25" s="84"/>
      <c r="H25" s="85"/>
      <c r="I25" s="86"/>
      <c r="J25" s="89"/>
    </row>
    <row r="26" spans="1:10" ht="15.75" customHeight="1" x14ac:dyDescent="0.15">
      <c r="A26" s="2"/>
      <c r="B26" s="16" t="s">
        <v>9</v>
      </c>
      <c r="C26" s="19">
        <f>SUBTOTAL(109,表格1_14[預計成本])</f>
        <v>0</v>
      </c>
      <c r="D26" s="19">
        <f>SUBTOTAL(109,表格1_14[實際成本])</f>
        <v>0</v>
      </c>
      <c r="E26" s="21">
        <f>SUBTOTAL(109,表格1_14[差額])</f>
        <v>0</v>
      </c>
      <c r="F26" s="23"/>
      <c r="G26" s="78" t="s">
        <v>8</v>
      </c>
      <c r="H26" s="79"/>
      <c r="I26" s="80"/>
      <c r="J26" s="87">
        <f>J22-J24</f>
        <v>0</v>
      </c>
    </row>
    <row r="27" spans="1:10" ht="15.75" customHeight="1" thickBot="1" x14ac:dyDescent="0.2">
      <c r="A27" s="2"/>
      <c r="B27" s="94"/>
      <c r="C27" s="94"/>
      <c r="D27" s="94"/>
      <c r="E27" s="94"/>
      <c r="F27" s="23"/>
      <c r="G27" s="84"/>
      <c r="H27" s="85"/>
      <c r="I27" s="86"/>
      <c r="J27" s="89"/>
    </row>
    <row r="28" spans="1:10" ht="15.75" customHeight="1" thickBot="1" x14ac:dyDescent="0.3">
      <c r="A28" s="2"/>
      <c r="B28" s="95" t="s">
        <v>53</v>
      </c>
      <c r="C28" s="96"/>
      <c r="D28" s="96"/>
      <c r="E28" s="97"/>
      <c r="F28" s="23"/>
    </row>
    <row r="29" spans="1:10" ht="15.75" customHeight="1" thickBot="1" x14ac:dyDescent="0.2">
      <c r="A29" s="2"/>
      <c r="B29" s="67"/>
      <c r="C29" s="68"/>
      <c r="D29" s="68"/>
      <c r="E29" s="69"/>
      <c r="F29" s="23"/>
    </row>
    <row r="30" spans="1:10" ht="15.75" customHeight="1" thickBot="1" x14ac:dyDescent="0.2">
      <c r="A30" s="2"/>
      <c r="B30" s="67"/>
      <c r="C30" s="68"/>
      <c r="D30" s="68"/>
      <c r="E30" s="69"/>
      <c r="F30" s="23"/>
    </row>
    <row r="31" spans="1:10" ht="15.75" customHeight="1" thickBot="1" x14ac:dyDescent="0.2">
      <c r="A31" s="2"/>
      <c r="B31" s="67"/>
      <c r="C31" s="68"/>
      <c r="D31" s="68"/>
      <c r="E31" s="69"/>
      <c r="F31" s="23"/>
    </row>
    <row r="32" spans="1:10" ht="15.75" customHeight="1" thickBot="1" x14ac:dyDescent="0.2">
      <c r="A32" s="2"/>
      <c r="B32" s="67"/>
      <c r="C32" s="68"/>
      <c r="D32" s="68"/>
      <c r="E32" s="69"/>
      <c r="F32" s="23"/>
    </row>
    <row r="33" spans="1:10" ht="15.75" customHeight="1" thickBot="1" x14ac:dyDescent="0.2">
      <c r="A33" s="2"/>
      <c r="B33" s="67"/>
      <c r="C33" s="68"/>
      <c r="D33" s="68"/>
      <c r="E33" s="69"/>
      <c r="F33" s="23"/>
      <c r="G33" s="93"/>
      <c r="H33" s="93"/>
      <c r="I33" s="93"/>
      <c r="J33" s="93"/>
    </row>
    <row r="34" spans="1:10" ht="15.75" customHeight="1" thickBot="1" x14ac:dyDescent="0.2">
      <c r="A34" s="2"/>
      <c r="B34" s="67"/>
      <c r="C34" s="68"/>
      <c r="D34" s="68"/>
      <c r="E34" s="69"/>
      <c r="F34" s="23"/>
    </row>
    <row r="35" spans="1:10" ht="15.75" customHeight="1" x14ac:dyDescent="0.15">
      <c r="A35" s="2"/>
      <c r="F35" s="23"/>
    </row>
    <row r="36" spans="1:10" ht="15.75" customHeight="1" x14ac:dyDescent="0.15">
      <c r="A36" s="2"/>
      <c r="F36" s="23"/>
    </row>
    <row r="37" spans="1:10" ht="15.75" customHeight="1" x14ac:dyDescent="0.15">
      <c r="A37" s="2"/>
      <c r="F37" s="23"/>
    </row>
    <row r="38" spans="1:10" ht="15.75" customHeight="1" x14ac:dyDescent="0.15">
      <c r="A38" s="2"/>
      <c r="F38" s="23"/>
      <c r="G38" s="92"/>
      <c r="H38" s="92"/>
      <c r="I38" s="92"/>
      <c r="J38" s="92"/>
    </row>
    <row r="39" spans="1:10" ht="15.75" customHeight="1" x14ac:dyDescent="0.15">
      <c r="A39" s="2"/>
      <c r="F39" s="23"/>
    </row>
    <row r="40" spans="1:10" ht="15.75" customHeight="1" x14ac:dyDescent="0.15">
      <c r="A40" s="2"/>
      <c r="F40" s="23"/>
    </row>
    <row r="41" spans="1:10" ht="15.75" customHeight="1" x14ac:dyDescent="0.15">
      <c r="A41" s="2"/>
      <c r="F41" s="23"/>
    </row>
    <row r="42" spans="1:10" ht="15.75" customHeight="1" x14ac:dyDescent="0.15">
      <c r="A42" s="2"/>
      <c r="F42" s="23"/>
    </row>
    <row r="43" spans="1:10" ht="15.75" customHeight="1" x14ac:dyDescent="0.15">
      <c r="A43" s="2"/>
      <c r="F43" s="23"/>
    </row>
    <row r="44" spans="1:10" ht="15.75" customHeight="1" x14ac:dyDescent="0.15">
      <c r="A44" s="2"/>
      <c r="F44" s="23"/>
    </row>
    <row r="45" spans="1:10" ht="15.75" customHeight="1" x14ac:dyDescent="0.15">
      <c r="A45" s="2"/>
      <c r="F45" s="23"/>
    </row>
    <row r="46" spans="1:10" ht="15.75" customHeight="1" x14ac:dyDescent="0.15">
      <c r="A46" s="2"/>
      <c r="F46" s="23"/>
    </row>
    <row r="47" spans="1:10" ht="15.75" customHeight="1" x14ac:dyDescent="0.15">
      <c r="A47" s="2"/>
      <c r="F47" s="23"/>
    </row>
    <row r="48" spans="1:10" ht="15.75" customHeight="1" x14ac:dyDescent="0.15">
      <c r="A48" s="2"/>
      <c r="F48" s="23"/>
    </row>
    <row r="49" spans="1:6" ht="15.75" customHeight="1" x14ac:dyDescent="0.15">
      <c r="A49" s="2"/>
      <c r="F49" s="23"/>
    </row>
    <row r="50" spans="1:6" ht="15.75" customHeight="1" x14ac:dyDescent="0.15">
      <c r="A50" s="2"/>
      <c r="F50" s="23"/>
    </row>
    <row r="51" spans="1:6" ht="15.75" customHeight="1" x14ac:dyDescent="0.15">
      <c r="A51" s="2"/>
      <c r="F51" s="23"/>
    </row>
    <row r="52" spans="1:6" ht="15.75" customHeight="1" x14ac:dyDescent="0.15">
      <c r="A52" s="2"/>
      <c r="F52" s="23"/>
    </row>
    <row r="53" spans="1:6" ht="15.75" customHeight="1" x14ac:dyDescent="0.15">
      <c r="A53" s="2"/>
      <c r="F53" s="23"/>
    </row>
    <row r="54" spans="1:6" ht="15.75" customHeight="1" x14ac:dyDescent="0.15">
      <c r="A54" s="2"/>
      <c r="F54" s="23"/>
    </row>
    <row r="55" spans="1:6" ht="15.75" customHeight="1" x14ac:dyDescent="0.15">
      <c r="A55" s="2"/>
      <c r="F55" s="23"/>
    </row>
    <row r="56" spans="1:6" ht="15.75" customHeight="1" x14ac:dyDescent="0.15">
      <c r="A56" s="2"/>
      <c r="F56" s="23"/>
    </row>
    <row r="57" spans="1:6" ht="15.75" customHeight="1" x14ac:dyDescent="0.15">
      <c r="A57" s="2"/>
      <c r="F57" s="23"/>
    </row>
    <row r="58" spans="1:6" ht="15.75" customHeight="1" x14ac:dyDescent="0.15">
      <c r="A58" s="2"/>
      <c r="F58" s="23"/>
    </row>
    <row r="59" spans="1:6" ht="15.75" customHeight="1" x14ac:dyDescent="0.15">
      <c r="A59" s="2"/>
      <c r="F59" s="23"/>
    </row>
    <row r="60" spans="1:6" ht="15.75" customHeight="1" x14ac:dyDescent="0.15">
      <c r="A60" s="2"/>
      <c r="F60" s="23"/>
    </row>
    <row r="61" spans="1:6" ht="15.75" customHeight="1" x14ac:dyDescent="0.15">
      <c r="A61" s="2"/>
      <c r="F61" s="13"/>
    </row>
    <row r="62" spans="1:6" ht="15.75" customHeight="1" x14ac:dyDescent="0.15">
      <c r="A62" s="2"/>
      <c r="F62" s="13"/>
    </row>
    <row r="63" spans="1:6" ht="15.75" customHeight="1" x14ac:dyDescent="0.15">
      <c r="A63" s="2"/>
      <c r="F63" s="13"/>
    </row>
    <row r="64" spans="1:6" ht="15.75" customHeight="1" x14ac:dyDescent="0.15">
      <c r="A64" s="2"/>
      <c r="F64" s="13"/>
    </row>
    <row r="65" spans="1:6" ht="15.75" customHeight="1" x14ac:dyDescent="0.15">
      <c r="A65" s="2"/>
      <c r="F65" s="13"/>
    </row>
    <row r="66" spans="1:6" ht="15.75" customHeight="1" x14ac:dyDescent="0.15">
      <c r="A66" s="2"/>
      <c r="F66" s="13"/>
    </row>
    <row r="67" spans="1:6" ht="15.75" customHeight="1" x14ac:dyDescent="0.15">
      <c r="A67" s="2"/>
      <c r="F67" s="13"/>
    </row>
    <row r="68" spans="1:6" ht="15.75" customHeight="1" x14ac:dyDescent="0.15"/>
  </sheetData>
  <mergeCells count="27">
    <mergeCell ref="G38:J38"/>
    <mergeCell ref="G33:J33"/>
    <mergeCell ref="G26:I27"/>
    <mergeCell ref="J26:J27"/>
    <mergeCell ref="B9:B13"/>
    <mergeCell ref="C9:D9"/>
    <mergeCell ref="C11:D11"/>
    <mergeCell ref="G11:I13"/>
    <mergeCell ref="J11:J13"/>
    <mergeCell ref="C13:D13"/>
    <mergeCell ref="B27:E27"/>
    <mergeCell ref="G22:I23"/>
    <mergeCell ref="J22:J23"/>
    <mergeCell ref="G24:I25"/>
    <mergeCell ref="J24:J25"/>
    <mergeCell ref="B28:E28"/>
    <mergeCell ref="B29:E34"/>
    <mergeCell ref="B2:J2"/>
    <mergeCell ref="B3:D3"/>
    <mergeCell ref="B4:B8"/>
    <mergeCell ref="C4:D4"/>
    <mergeCell ref="G4:I6"/>
    <mergeCell ref="J4:J6"/>
    <mergeCell ref="C6:D6"/>
    <mergeCell ref="C8:D8"/>
    <mergeCell ref="G8:I9"/>
    <mergeCell ref="J8:J9"/>
  </mergeCells>
  <phoneticPr fontId="7" type="noConversion"/>
  <conditionalFormatting sqref="E16:E26">
    <cfRule type="iconSet" priority="10">
      <iconSet iconSet="3Signs">
        <cfvo type="percent" val="0"/>
        <cfvo type="num" val="-20"/>
        <cfvo type="num" val="0"/>
      </iconSet>
    </cfRule>
  </conditionalFormatting>
  <conditionalFormatting sqref="J16 J20">
    <cfRule type="iconSet" priority="11">
      <iconSet iconSet="3Signs">
        <cfvo type="percent" val="0"/>
        <cfvo type="num" val="-20"/>
        <cfvo type="num" val="0"/>
      </iconSet>
    </cfRule>
  </conditionalFormatting>
  <conditionalFormatting sqref="J17:J19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orientation="portrait" horizontalDpi="4294967292" r:id="rId1"/>
  <headerFooter alignWithMargins="0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8"/>
  <sheetViews>
    <sheetView showGridLines="0" workbookViewId="0">
      <selection activeCell="B2" sqref="B2:J2"/>
    </sheetView>
  </sheetViews>
  <sheetFormatPr defaultRowHeight="11.25" x14ac:dyDescent="0.15"/>
  <cols>
    <col min="1" max="1" width="1.6640625" customWidth="1"/>
    <col min="2" max="2" width="30.1640625" customWidth="1"/>
    <col min="3" max="3" width="16.5" customWidth="1"/>
    <col min="4" max="4" width="13.5" customWidth="1"/>
    <col min="5" max="5" width="12.5" customWidth="1"/>
    <col min="6" max="6" width="2.83203125" customWidth="1"/>
    <col min="7" max="7" width="29.33203125" customWidth="1"/>
    <col min="8" max="8" width="16.5" customWidth="1"/>
    <col min="9" max="9" width="13.5" customWidth="1"/>
    <col min="10" max="10" width="12.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51.95" customHeight="1" x14ac:dyDescent="0.15">
      <c r="A2" s="3"/>
      <c r="B2" s="70" t="s">
        <v>61</v>
      </c>
      <c r="C2" s="71"/>
      <c r="D2" s="71"/>
      <c r="E2" s="71"/>
      <c r="F2" s="71"/>
      <c r="G2" s="71"/>
      <c r="H2" s="71"/>
      <c r="I2" s="71"/>
      <c r="J2" s="71"/>
    </row>
    <row r="3" spans="1:10" ht="8.1" customHeight="1" x14ac:dyDescent="0.15">
      <c r="A3" s="2"/>
      <c r="B3" s="72"/>
      <c r="C3" s="72"/>
      <c r="D3" s="72"/>
      <c r="E3" s="4"/>
      <c r="F3" s="5"/>
      <c r="G3" s="4"/>
      <c r="H3" s="6"/>
      <c r="I3" s="7"/>
      <c r="J3" s="8"/>
    </row>
    <row r="4" spans="1:10" ht="15.95" customHeight="1" x14ac:dyDescent="0.15">
      <c r="A4" s="2"/>
      <c r="B4" s="73" t="s">
        <v>5</v>
      </c>
      <c r="C4" s="76" t="s">
        <v>23</v>
      </c>
      <c r="D4" s="77"/>
      <c r="E4" s="15">
        <v>0</v>
      </c>
      <c r="F4" s="5"/>
      <c r="G4" s="78" t="s">
        <v>10</v>
      </c>
      <c r="H4" s="79"/>
      <c r="I4" s="80"/>
      <c r="J4" s="87">
        <f>E8-J22</f>
        <v>0</v>
      </c>
    </row>
    <row r="5" spans="1:10" ht="15.95" customHeight="1" x14ac:dyDescent="0.15">
      <c r="A5" s="2"/>
      <c r="B5" s="74"/>
      <c r="C5" s="63" t="s">
        <v>50</v>
      </c>
      <c r="D5" s="64"/>
      <c r="E5" s="15">
        <v>0</v>
      </c>
      <c r="F5" s="5"/>
      <c r="G5" s="81"/>
      <c r="H5" s="82"/>
      <c r="I5" s="83"/>
      <c r="J5" s="88"/>
    </row>
    <row r="6" spans="1:10" ht="15.95" customHeight="1" x14ac:dyDescent="0.15">
      <c r="A6" s="2"/>
      <c r="B6" s="74"/>
      <c r="C6" s="76" t="s">
        <v>67</v>
      </c>
      <c r="D6" s="77"/>
      <c r="E6" s="15">
        <v>0</v>
      </c>
      <c r="F6" s="5"/>
      <c r="G6" s="84"/>
      <c r="H6" s="85"/>
      <c r="I6" s="86"/>
      <c r="J6" s="89"/>
    </row>
    <row r="7" spans="1:10" ht="15.95" customHeight="1" x14ac:dyDescent="0.15">
      <c r="A7" s="2"/>
      <c r="B7" s="74"/>
      <c r="C7" s="63" t="s">
        <v>68</v>
      </c>
      <c r="D7" s="64"/>
      <c r="E7" s="15">
        <v>0</v>
      </c>
      <c r="F7" s="5"/>
      <c r="G7" s="61"/>
      <c r="H7" s="61"/>
      <c r="I7" s="61"/>
      <c r="J7" s="62"/>
    </row>
    <row r="8" spans="1:10" ht="15.95" customHeight="1" x14ac:dyDescent="0.15">
      <c r="A8" s="2"/>
      <c r="B8" s="75"/>
      <c r="C8" s="90" t="s">
        <v>3</v>
      </c>
      <c r="D8" s="91"/>
      <c r="E8" s="62">
        <f>SUM(E4:E7)</f>
        <v>0</v>
      </c>
      <c r="F8" s="5"/>
      <c r="G8" s="78" t="s">
        <v>11</v>
      </c>
      <c r="H8" s="79"/>
      <c r="I8" s="80"/>
      <c r="J8" s="87">
        <f>E13-J24</f>
        <v>0</v>
      </c>
    </row>
    <row r="9" spans="1:10" ht="15.95" customHeight="1" x14ac:dyDescent="0.15">
      <c r="A9" s="2"/>
      <c r="B9" s="73" t="s">
        <v>4</v>
      </c>
      <c r="C9" s="76" t="s">
        <v>23</v>
      </c>
      <c r="D9" s="77"/>
      <c r="E9" s="15">
        <v>0</v>
      </c>
      <c r="F9" s="5"/>
      <c r="G9" s="84"/>
      <c r="H9" s="85"/>
      <c r="I9" s="86"/>
      <c r="J9" s="89"/>
    </row>
    <row r="10" spans="1:10" ht="15.95" customHeight="1" x14ac:dyDescent="0.15">
      <c r="A10" s="2"/>
      <c r="B10" s="74"/>
      <c r="C10" s="63" t="s">
        <v>50</v>
      </c>
      <c r="D10" s="64"/>
      <c r="E10" s="15">
        <v>0</v>
      </c>
      <c r="F10" s="5"/>
      <c r="G10" s="61"/>
      <c r="H10" s="61"/>
      <c r="I10" s="61"/>
      <c r="J10" s="62"/>
    </row>
    <row r="11" spans="1:10" ht="15.95" customHeight="1" x14ac:dyDescent="0.15">
      <c r="A11" s="2"/>
      <c r="B11" s="74"/>
      <c r="C11" s="76" t="s">
        <v>67</v>
      </c>
      <c r="D11" s="77"/>
      <c r="E11" s="15">
        <v>0</v>
      </c>
      <c r="F11" s="5"/>
      <c r="G11" s="78" t="s">
        <v>12</v>
      </c>
      <c r="H11" s="79"/>
      <c r="I11" s="80"/>
      <c r="J11" s="87">
        <f>J8-J4</f>
        <v>0</v>
      </c>
    </row>
    <row r="12" spans="1:10" ht="15.95" customHeight="1" x14ac:dyDescent="0.15">
      <c r="A12" s="2"/>
      <c r="B12" s="74"/>
      <c r="C12" s="63" t="s">
        <v>69</v>
      </c>
      <c r="D12" s="64"/>
      <c r="E12" s="15">
        <v>0</v>
      </c>
      <c r="F12" s="5"/>
      <c r="G12" s="81"/>
      <c r="H12" s="82"/>
      <c r="I12" s="83"/>
      <c r="J12" s="88"/>
    </row>
    <row r="13" spans="1:10" ht="15.95" customHeight="1" x14ac:dyDescent="0.15">
      <c r="A13" s="2"/>
      <c r="B13" s="75"/>
      <c r="C13" s="90" t="s">
        <v>3</v>
      </c>
      <c r="D13" s="91"/>
      <c r="E13" s="62">
        <f>SUM(E9:E12)</f>
        <v>0</v>
      </c>
      <c r="F13" s="5"/>
      <c r="G13" s="84"/>
      <c r="H13" s="85"/>
      <c r="I13" s="86"/>
      <c r="J13" s="89"/>
    </row>
    <row r="14" spans="1:10" ht="15.95" customHeight="1" x14ac:dyDescent="0.15">
      <c r="A14" s="2"/>
      <c r="B14" s="66"/>
      <c r="C14" s="66"/>
      <c r="D14" s="9"/>
      <c r="E14" s="10"/>
      <c r="F14" s="5"/>
      <c r="G14" s="11"/>
      <c r="H14" s="11"/>
      <c r="I14" s="11"/>
      <c r="J14" s="12"/>
    </row>
    <row r="15" spans="1:10" ht="15.95" customHeight="1" x14ac:dyDescent="0.15">
      <c r="A15" s="2"/>
      <c r="B15" s="16" t="s">
        <v>14</v>
      </c>
      <c r="C15" s="17" t="s">
        <v>0</v>
      </c>
      <c r="D15" s="17" t="s">
        <v>1</v>
      </c>
      <c r="E15" s="18" t="s">
        <v>2</v>
      </c>
      <c r="F15" s="14"/>
      <c r="G15" s="29" t="s">
        <v>49</v>
      </c>
      <c r="H15" s="55" t="s">
        <v>54</v>
      </c>
      <c r="I15" s="56" t="s">
        <v>55</v>
      </c>
      <c r="J15" s="30" t="s">
        <v>52</v>
      </c>
    </row>
    <row r="16" spans="1:10" ht="15.75" customHeight="1" x14ac:dyDescent="0.15">
      <c r="A16" s="2"/>
      <c r="B16" s="22" t="s">
        <v>15</v>
      </c>
      <c r="C16" s="19">
        <v>0</v>
      </c>
      <c r="D16" s="19">
        <v>0</v>
      </c>
      <c r="E16" s="20">
        <f>表格1_14262830323436384042[預計成本]-表格1_14262830323436384042[實際成本]</f>
        <v>0</v>
      </c>
      <c r="F16" s="65"/>
      <c r="G16" s="31"/>
      <c r="H16" s="32">
        <v>0</v>
      </c>
      <c r="I16" s="32">
        <v>0</v>
      </c>
      <c r="J16" s="34">
        <f>表格101715272931333537394143[本金]+表格101715272931333537394143[進出金額]</f>
        <v>0</v>
      </c>
    </row>
    <row r="17" spans="1:10" ht="15.75" customHeight="1" x14ac:dyDescent="0.15">
      <c r="A17" s="2"/>
      <c r="B17" s="22" t="s">
        <v>13</v>
      </c>
      <c r="C17" s="19">
        <v>0</v>
      </c>
      <c r="D17" s="19">
        <v>0</v>
      </c>
      <c r="E17" s="20">
        <f>表格1_14262830323436384042[預計成本]-表格1_14262830323436384042[實際成本]</f>
        <v>0</v>
      </c>
      <c r="F17" s="65"/>
      <c r="G17" s="31"/>
      <c r="H17" s="32">
        <v>0</v>
      </c>
      <c r="I17" s="32">
        <v>0</v>
      </c>
      <c r="J17" s="34">
        <f>表格101715272931333537394143[本金]+表格101715272931333537394143[進出金額]</f>
        <v>0</v>
      </c>
    </row>
    <row r="18" spans="1:10" ht="15.75" customHeight="1" x14ac:dyDescent="0.15">
      <c r="A18" s="2"/>
      <c r="B18" s="22" t="s">
        <v>16</v>
      </c>
      <c r="C18" s="19">
        <v>0</v>
      </c>
      <c r="D18" s="19">
        <v>0</v>
      </c>
      <c r="E18" s="20">
        <f>表格1_14262830323436384042[預計成本]-表格1_14262830323436384042[實際成本]</f>
        <v>0</v>
      </c>
      <c r="F18" s="65"/>
      <c r="G18" s="31"/>
      <c r="H18" s="32">
        <v>0</v>
      </c>
      <c r="I18" s="32">
        <v>0</v>
      </c>
      <c r="J18" s="34">
        <f>表格101715272931333537394143[本金]+表格101715272931333537394143[進出金額]</f>
        <v>0</v>
      </c>
    </row>
    <row r="19" spans="1:10" ht="15.75" customHeight="1" x14ac:dyDescent="0.15">
      <c r="A19" s="2"/>
      <c r="B19" s="22" t="s">
        <v>17</v>
      </c>
      <c r="C19" s="19">
        <v>0</v>
      </c>
      <c r="D19" s="19">
        <v>0</v>
      </c>
      <c r="E19" s="20">
        <f>表格1_14262830323436384042[預計成本]-表格1_14262830323436384042[實際成本]</f>
        <v>0</v>
      </c>
      <c r="F19" s="65"/>
      <c r="G19" s="31"/>
      <c r="H19" s="32">
        <v>0</v>
      </c>
      <c r="I19" s="32">
        <v>0</v>
      </c>
      <c r="J19" s="34">
        <f>表格101715272931333537394143[本金]+表格101715272931333537394143[進出金額]</f>
        <v>0</v>
      </c>
    </row>
    <row r="20" spans="1:10" ht="15.75" customHeight="1" x14ac:dyDescent="0.15">
      <c r="A20" s="2"/>
      <c r="B20" s="22" t="s">
        <v>18</v>
      </c>
      <c r="C20" s="19">
        <v>0</v>
      </c>
      <c r="D20" s="19">
        <v>0</v>
      </c>
      <c r="E20" s="20">
        <f>表格1_14262830323436384042[預計成本]-表格1_14262830323436384042[實際成本]</f>
        <v>0</v>
      </c>
      <c r="F20" s="65"/>
      <c r="G20" s="29" t="s">
        <v>9</v>
      </c>
      <c r="H20" s="32">
        <f>SUBTOTAL(109,表格101715272931333537394143[本金])</f>
        <v>0</v>
      </c>
      <c r="I20" s="32">
        <f>SUBTOTAL(109,表格101715272931333537394143[進出金額])</f>
        <v>0</v>
      </c>
      <c r="J20" s="33">
        <f>SUBTOTAL(109,表格101715272931333537394143[總額])</f>
        <v>0</v>
      </c>
    </row>
    <row r="21" spans="1:10" ht="15.75" customHeight="1" x14ac:dyDescent="0.15">
      <c r="A21" s="2"/>
      <c r="B21" s="22" t="s">
        <v>19</v>
      </c>
      <c r="C21" s="19">
        <v>0</v>
      </c>
      <c r="D21" s="19">
        <v>0</v>
      </c>
      <c r="E21" s="20">
        <f>表格1_14262830323436384042[預計成本]-表格1_14262830323436384042[實際成本]</f>
        <v>0</v>
      </c>
      <c r="F21" s="65"/>
    </row>
    <row r="22" spans="1:10" ht="15.75" customHeight="1" x14ac:dyDescent="0.15">
      <c r="A22" s="2"/>
      <c r="B22" s="22" t="s">
        <v>20</v>
      </c>
      <c r="C22" s="19">
        <v>0</v>
      </c>
      <c r="D22" s="19">
        <v>0</v>
      </c>
      <c r="E22" s="20">
        <f>表格1_14262830323436384042[預計成本]-表格1_14262830323436384042[實際成本]</f>
        <v>0</v>
      </c>
      <c r="F22" s="65"/>
      <c r="G22" s="78" t="s">
        <v>6</v>
      </c>
      <c r="H22" s="79"/>
      <c r="I22" s="80"/>
      <c r="J22" s="87">
        <f>C26</f>
        <v>0</v>
      </c>
    </row>
    <row r="23" spans="1:10" ht="15.75" customHeight="1" x14ac:dyDescent="0.15">
      <c r="A23" s="2"/>
      <c r="B23" s="22" t="s">
        <v>21</v>
      </c>
      <c r="C23" s="19">
        <v>0</v>
      </c>
      <c r="D23" s="19">
        <v>0</v>
      </c>
      <c r="E23" s="20">
        <f>表格1_14262830323436384042[預計成本]-表格1_14262830323436384042[實際成本]</f>
        <v>0</v>
      </c>
      <c r="F23" s="65"/>
      <c r="G23" s="84"/>
      <c r="H23" s="85"/>
      <c r="I23" s="86"/>
      <c r="J23" s="89"/>
    </row>
    <row r="24" spans="1:10" ht="15.75" customHeight="1" x14ac:dyDescent="0.15">
      <c r="A24" s="2"/>
      <c r="B24" s="22" t="s">
        <v>22</v>
      </c>
      <c r="C24" s="19">
        <v>0</v>
      </c>
      <c r="D24" s="19">
        <v>0</v>
      </c>
      <c r="E24" s="20">
        <f>表格1_14262830323436384042[預計成本]-表格1_14262830323436384042[實際成本]</f>
        <v>0</v>
      </c>
      <c r="F24" s="65"/>
      <c r="G24" s="78" t="s">
        <v>7</v>
      </c>
      <c r="H24" s="79"/>
      <c r="I24" s="80"/>
      <c r="J24" s="87">
        <f>D26</f>
        <v>0</v>
      </c>
    </row>
    <row r="25" spans="1:10" ht="15.75" customHeight="1" x14ac:dyDescent="0.15">
      <c r="A25" s="2"/>
      <c r="B25" s="22" t="s">
        <v>65</v>
      </c>
      <c r="C25" s="19">
        <v>0</v>
      </c>
      <c r="D25" s="19">
        <v>0</v>
      </c>
      <c r="E25" s="20">
        <f>表格1_14262830323436384042[預計成本]-表格1_14262830323436384042[實際成本]</f>
        <v>0</v>
      </c>
      <c r="F25" s="65"/>
      <c r="G25" s="84"/>
      <c r="H25" s="85"/>
      <c r="I25" s="86"/>
      <c r="J25" s="89"/>
    </row>
    <row r="26" spans="1:10" ht="15.75" customHeight="1" x14ac:dyDescent="0.15">
      <c r="A26" s="2"/>
      <c r="B26" s="16" t="s">
        <v>9</v>
      </c>
      <c r="C26" s="19">
        <f>SUBTOTAL(109,表格1_14262830323436384042[預計成本])</f>
        <v>0</v>
      </c>
      <c r="D26" s="19">
        <f>SUBTOTAL(109,表格1_14262830323436384042[實際成本])</f>
        <v>0</v>
      </c>
      <c r="E26" s="21">
        <f>SUBTOTAL(109,表格1_14262830323436384042[差額])</f>
        <v>0</v>
      </c>
      <c r="F26" s="65"/>
      <c r="G26" s="78" t="s">
        <v>8</v>
      </c>
      <c r="H26" s="79"/>
      <c r="I26" s="80"/>
      <c r="J26" s="87">
        <f>J22-J24</f>
        <v>0</v>
      </c>
    </row>
    <row r="27" spans="1:10" ht="15.75" customHeight="1" thickBot="1" x14ac:dyDescent="0.2">
      <c r="A27" s="2"/>
      <c r="B27" s="94"/>
      <c r="C27" s="94"/>
      <c r="D27" s="94"/>
      <c r="E27" s="94"/>
      <c r="F27" s="65"/>
      <c r="G27" s="84"/>
      <c r="H27" s="85"/>
      <c r="I27" s="86"/>
      <c r="J27" s="89"/>
    </row>
    <row r="28" spans="1:10" ht="15.75" customHeight="1" thickBot="1" x14ac:dyDescent="0.3">
      <c r="A28" s="2"/>
      <c r="B28" s="95" t="s">
        <v>53</v>
      </c>
      <c r="C28" s="96"/>
      <c r="D28" s="96"/>
      <c r="E28" s="97"/>
      <c r="F28" s="65"/>
    </row>
    <row r="29" spans="1:10" ht="15.75" customHeight="1" thickBot="1" x14ac:dyDescent="0.2">
      <c r="A29" s="2"/>
      <c r="B29" s="67"/>
      <c r="C29" s="68"/>
      <c r="D29" s="68"/>
      <c r="E29" s="69"/>
      <c r="F29" s="65"/>
    </row>
    <row r="30" spans="1:10" ht="15.75" customHeight="1" thickBot="1" x14ac:dyDescent="0.2">
      <c r="A30" s="2"/>
      <c r="B30" s="67"/>
      <c r="C30" s="68"/>
      <c r="D30" s="68"/>
      <c r="E30" s="69"/>
      <c r="F30" s="65"/>
    </row>
    <row r="31" spans="1:10" ht="15.75" customHeight="1" thickBot="1" x14ac:dyDescent="0.2">
      <c r="A31" s="2"/>
      <c r="B31" s="67"/>
      <c r="C31" s="68"/>
      <c r="D31" s="68"/>
      <c r="E31" s="69"/>
      <c r="F31" s="65"/>
    </row>
    <row r="32" spans="1:10" ht="15.75" customHeight="1" thickBot="1" x14ac:dyDescent="0.2">
      <c r="A32" s="2"/>
      <c r="B32" s="67"/>
      <c r="C32" s="68"/>
      <c r="D32" s="68"/>
      <c r="E32" s="69"/>
      <c r="F32" s="65"/>
    </row>
    <row r="33" spans="1:10" ht="15.75" customHeight="1" thickBot="1" x14ac:dyDescent="0.2">
      <c r="A33" s="2"/>
      <c r="B33" s="67"/>
      <c r="C33" s="68"/>
      <c r="D33" s="68"/>
      <c r="E33" s="69"/>
      <c r="F33" s="65"/>
      <c r="G33" s="93"/>
      <c r="H33" s="93"/>
      <c r="I33" s="93"/>
      <c r="J33" s="93"/>
    </row>
    <row r="34" spans="1:10" ht="15.75" customHeight="1" thickBot="1" x14ac:dyDescent="0.2">
      <c r="A34" s="2"/>
      <c r="B34" s="67"/>
      <c r="C34" s="68"/>
      <c r="D34" s="68"/>
      <c r="E34" s="69"/>
      <c r="F34" s="65"/>
    </row>
    <row r="35" spans="1:10" ht="15.75" customHeight="1" x14ac:dyDescent="0.15">
      <c r="A35" s="2"/>
      <c r="F35" s="65"/>
    </row>
    <row r="36" spans="1:10" ht="15.75" customHeight="1" x14ac:dyDescent="0.15">
      <c r="A36" s="2"/>
      <c r="F36" s="65"/>
    </row>
    <row r="37" spans="1:10" ht="15.75" customHeight="1" x14ac:dyDescent="0.15">
      <c r="A37" s="2"/>
      <c r="F37" s="65"/>
    </row>
    <row r="38" spans="1:10" ht="15.75" customHeight="1" x14ac:dyDescent="0.15">
      <c r="A38" s="2"/>
      <c r="F38" s="65"/>
      <c r="G38" s="92"/>
      <c r="H38" s="92"/>
      <c r="I38" s="92"/>
      <c r="J38" s="92"/>
    </row>
    <row r="39" spans="1:10" ht="15.75" customHeight="1" x14ac:dyDescent="0.15">
      <c r="A39" s="2"/>
      <c r="F39" s="65"/>
    </row>
    <row r="40" spans="1:10" ht="15.75" customHeight="1" x14ac:dyDescent="0.15">
      <c r="A40" s="2"/>
      <c r="F40" s="65"/>
    </row>
    <row r="41" spans="1:10" ht="15.75" customHeight="1" x14ac:dyDescent="0.15">
      <c r="A41" s="2"/>
      <c r="F41" s="65"/>
    </row>
    <row r="42" spans="1:10" ht="15.75" customHeight="1" x14ac:dyDescent="0.15">
      <c r="A42" s="2"/>
      <c r="F42" s="65"/>
    </row>
    <row r="43" spans="1:10" ht="15.75" customHeight="1" x14ac:dyDescent="0.15">
      <c r="A43" s="2"/>
      <c r="F43" s="65"/>
    </row>
    <row r="44" spans="1:10" ht="15.75" customHeight="1" x14ac:dyDescent="0.15">
      <c r="A44" s="2"/>
      <c r="F44" s="65"/>
    </row>
    <row r="45" spans="1:10" ht="15.75" customHeight="1" x14ac:dyDescent="0.15">
      <c r="A45" s="2"/>
      <c r="F45" s="65"/>
    </row>
    <row r="46" spans="1:10" ht="15.75" customHeight="1" x14ac:dyDescent="0.15">
      <c r="A46" s="2"/>
      <c r="F46" s="65"/>
    </row>
    <row r="47" spans="1:10" ht="15.75" customHeight="1" x14ac:dyDescent="0.15">
      <c r="A47" s="2"/>
      <c r="F47" s="65"/>
    </row>
    <row r="48" spans="1:10" ht="15.75" customHeight="1" x14ac:dyDescent="0.15">
      <c r="A48" s="2"/>
      <c r="F48" s="65"/>
    </row>
    <row r="49" spans="1:6" ht="15.75" customHeight="1" x14ac:dyDescent="0.15">
      <c r="A49" s="2"/>
      <c r="F49" s="65"/>
    </row>
    <row r="50" spans="1:6" ht="15.75" customHeight="1" x14ac:dyDescent="0.15">
      <c r="A50" s="2"/>
      <c r="F50" s="65"/>
    </row>
    <row r="51" spans="1:6" ht="15.75" customHeight="1" x14ac:dyDescent="0.15">
      <c r="A51" s="2"/>
      <c r="F51" s="65"/>
    </row>
    <row r="52" spans="1:6" ht="15.75" customHeight="1" x14ac:dyDescent="0.15">
      <c r="A52" s="2"/>
      <c r="F52" s="65"/>
    </row>
    <row r="53" spans="1:6" ht="15.75" customHeight="1" x14ac:dyDescent="0.15">
      <c r="A53" s="2"/>
      <c r="F53" s="65"/>
    </row>
    <row r="54" spans="1:6" ht="15.75" customHeight="1" x14ac:dyDescent="0.15">
      <c r="A54" s="2"/>
      <c r="F54" s="65"/>
    </row>
    <row r="55" spans="1:6" ht="15.75" customHeight="1" x14ac:dyDescent="0.15">
      <c r="A55" s="2"/>
      <c r="F55" s="65"/>
    </row>
    <row r="56" spans="1:6" ht="15.75" customHeight="1" x14ac:dyDescent="0.15">
      <c r="A56" s="2"/>
      <c r="F56" s="65"/>
    </row>
    <row r="57" spans="1:6" ht="15.75" customHeight="1" x14ac:dyDescent="0.15">
      <c r="A57" s="2"/>
      <c r="F57" s="65"/>
    </row>
    <row r="58" spans="1:6" ht="15.75" customHeight="1" x14ac:dyDescent="0.15">
      <c r="A58" s="2"/>
      <c r="F58" s="65"/>
    </row>
    <row r="59" spans="1:6" ht="15.75" customHeight="1" x14ac:dyDescent="0.15">
      <c r="A59" s="2"/>
      <c r="F59" s="65"/>
    </row>
    <row r="60" spans="1:6" ht="15.75" customHeight="1" x14ac:dyDescent="0.15">
      <c r="A60" s="2"/>
      <c r="F60" s="65"/>
    </row>
    <row r="61" spans="1:6" ht="15.75" customHeight="1" x14ac:dyDescent="0.15">
      <c r="A61" s="2"/>
      <c r="F61" s="13"/>
    </row>
    <row r="62" spans="1:6" ht="15.75" customHeight="1" x14ac:dyDescent="0.15">
      <c r="A62" s="2"/>
      <c r="F62" s="13"/>
    </row>
    <row r="63" spans="1:6" ht="15.75" customHeight="1" x14ac:dyDescent="0.15">
      <c r="A63" s="2"/>
      <c r="F63" s="13"/>
    </row>
    <row r="64" spans="1:6" ht="15.75" customHeight="1" x14ac:dyDescent="0.15">
      <c r="A64" s="2"/>
      <c r="F64" s="13"/>
    </row>
    <row r="65" spans="1:6" ht="15.75" customHeight="1" x14ac:dyDescent="0.15">
      <c r="A65" s="2"/>
      <c r="F65" s="13"/>
    </row>
    <row r="66" spans="1:6" ht="15.75" customHeight="1" x14ac:dyDescent="0.15">
      <c r="A66" s="2"/>
      <c r="F66" s="13"/>
    </row>
    <row r="67" spans="1:6" ht="15.75" customHeight="1" x14ac:dyDescent="0.15">
      <c r="A67" s="2"/>
      <c r="F67" s="13"/>
    </row>
    <row r="68" spans="1:6" ht="15.75" customHeight="1" x14ac:dyDescent="0.15"/>
  </sheetData>
  <mergeCells count="27">
    <mergeCell ref="B27:E27"/>
    <mergeCell ref="B28:E28"/>
    <mergeCell ref="B29:E34"/>
    <mergeCell ref="G33:J33"/>
    <mergeCell ref="G38:J38"/>
    <mergeCell ref="G22:I23"/>
    <mergeCell ref="J22:J23"/>
    <mergeCell ref="G24:I25"/>
    <mergeCell ref="J24:J25"/>
    <mergeCell ref="G26:I27"/>
    <mergeCell ref="J26:J27"/>
    <mergeCell ref="B9:B13"/>
    <mergeCell ref="C9:D9"/>
    <mergeCell ref="C11:D11"/>
    <mergeCell ref="G11:I13"/>
    <mergeCell ref="J11:J13"/>
    <mergeCell ref="C13:D13"/>
    <mergeCell ref="B2:J2"/>
    <mergeCell ref="B3:D3"/>
    <mergeCell ref="B4:B8"/>
    <mergeCell ref="C4:D4"/>
    <mergeCell ref="G4:I6"/>
    <mergeCell ref="J4:J6"/>
    <mergeCell ref="C6:D6"/>
    <mergeCell ref="C8:D8"/>
    <mergeCell ref="G8:I9"/>
    <mergeCell ref="J8:J9"/>
  </mergeCells>
  <phoneticPr fontId="7" type="noConversion"/>
  <conditionalFormatting sqref="E16:E26">
    <cfRule type="iconSet" priority="2">
      <iconSet iconSet="3Signs">
        <cfvo type="percent" val="0"/>
        <cfvo type="num" val="-20"/>
        <cfvo type="num" val="0"/>
      </iconSet>
    </cfRule>
  </conditionalFormatting>
  <conditionalFormatting sqref="J16 J20">
    <cfRule type="iconSet" priority="3">
      <iconSet iconSet="3Signs">
        <cfvo type="percent" val="0"/>
        <cfvo type="num" val="-20"/>
        <cfvo type="num" val="0"/>
      </iconSet>
    </cfRule>
  </conditionalFormatting>
  <conditionalFormatting sqref="J17:J19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8"/>
  <sheetViews>
    <sheetView showGridLines="0" workbookViewId="0">
      <selection activeCell="B2" sqref="B2:J2"/>
    </sheetView>
  </sheetViews>
  <sheetFormatPr defaultRowHeight="11.25" x14ac:dyDescent="0.15"/>
  <cols>
    <col min="1" max="1" width="1.6640625" customWidth="1"/>
    <col min="2" max="2" width="30.1640625" customWidth="1"/>
    <col min="3" max="3" width="16.5" customWidth="1"/>
    <col min="4" max="4" width="13.5" customWidth="1"/>
    <col min="5" max="5" width="12.5" customWidth="1"/>
    <col min="6" max="6" width="2.83203125" customWidth="1"/>
    <col min="7" max="7" width="29.33203125" customWidth="1"/>
    <col min="8" max="8" width="16.5" customWidth="1"/>
    <col min="9" max="9" width="13.5" customWidth="1"/>
    <col min="10" max="10" width="12.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51.95" customHeight="1" x14ac:dyDescent="0.15">
      <c r="A2" s="3"/>
      <c r="B2" s="70" t="s">
        <v>62</v>
      </c>
      <c r="C2" s="71"/>
      <c r="D2" s="71"/>
      <c r="E2" s="71"/>
      <c r="F2" s="71"/>
      <c r="G2" s="71"/>
      <c r="H2" s="71"/>
      <c r="I2" s="71"/>
      <c r="J2" s="71"/>
    </row>
    <row r="3" spans="1:10" ht="8.1" customHeight="1" x14ac:dyDescent="0.15">
      <c r="A3" s="2"/>
      <c r="B3" s="72"/>
      <c r="C3" s="72"/>
      <c r="D3" s="72"/>
      <c r="E3" s="4"/>
      <c r="F3" s="5"/>
      <c r="G3" s="4"/>
      <c r="H3" s="6"/>
      <c r="I3" s="7"/>
      <c r="J3" s="8"/>
    </row>
    <row r="4" spans="1:10" ht="15.95" customHeight="1" x14ac:dyDescent="0.15">
      <c r="A4" s="2"/>
      <c r="B4" s="73" t="s">
        <v>5</v>
      </c>
      <c r="C4" s="76" t="s">
        <v>23</v>
      </c>
      <c r="D4" s="77"/>
      <c r="E4" s="15">
        <v>0</v>
      </c>
      <c r="F4" s="5"/>
      <c r="G4" s="78" t="s">
        <v>10</v>
      </c>
      <c r="H4" s="79"/>
      <c r="I4" s="80"/>
      <c r="J4" s="87">
        <f>E8-J22</f>
        <v>0</v>
      </c>
    </row>
    <row r="5" spans="1:10" ht="15.95" customHeight="1" x14ac:dyDescent="0.15">
      <c r="A5" s="2"/>
      <c r="B5" s="74"/>
      <c r="C5" s="63" t="s">
        <v>50</v>
      </c>
      <c r="D5" s="64"/>
      <c r="E5" s="15">
        <v>0</v>
      </c>
      <c r="F5" s="5"/>
      <c r="G5" s="81"/>
      <c r="H5" s="82"/>
      <c r="I5" s="83"/>
      <c r="J5" s="88"/>
    </row>
    <row r="6" spans="1:10" ht="15.95" customHeight="1" x14ac:dyDescent="0.15">
      <c r="A6" s="2"/>
      <c r="B6" s="74"/>
      <c r="C6" s="76" t="s">
        <v>67</v>
      </c>
      <c r="D6" s="77"/>
      <c r="E6" s="15">
        <v>0</v>
      </c>
      <c r="F6" s="5"/>
      <c r="G6" s="84"/>
      <c r="H6" s="85"/>
      <c r="I6" s="86"/>
      <c r="J6" s="89"/>
    </row>
    <row r="7" spans="1:10" ht="15.95" customHeight="1" x14ac:dyDescent="0.15">
      <c r="A7" s="2"/>
      <c r="B7" s="74"/>
      <c r="C7" s="63" t="s">
        <v>68</v>
      </c>
      <c r="D7" s="64"/>
      <c r="E7" s="15">
        <v>0</v>
      </c>
      <c r="F7" s="5"/>
      <c r="G7" s="61"/>
      <c r="H7" s="61"/>
      <c r="I7" s="61"/>
      <c r="J7" s="62"/>
    </row>
    <row r="8" spans="1:10" ht="15.95" customHeight="1" x14ac:dyDescent="0.15">
      <c r="A8" s="2"/>
      <c r="B8" s="75"/>
      <c r="C8" s="90" t="s">
        <v>3</v>
      </c>
      <c r="D8" s="91"/>
      <c r="E8" s="62">
        <f>SUM(E4:E7)</f>
        <v>0</v>
      </c>
      <c r="F8" s="5"/>
      <c r="G8" s="78" t="s">
        <v>11</v>
      </c>
      <c r="H8" s="79"/>
      <c r="I8" s="80"/>
      <c r="J8" s="87">
        <f>E13-J24</f>
        <v>0</v>
      </c>
    </row>
    <row r="9" spans="1:10" ht="15.95" customHeight="1" x14ac:dyDescent="0.15">
      <c r="A9" s="2"/>
      <c r="B9" s="73" t="s">
        <v>4</v>
      </c>
      <c r="C9" s="76" t="s">
        <v>23</v>
      </c>
      <c r="D9" s="77"/>
      <c r="E9" s="15">
        <v>0</v>
      </c>
      <c r="F9" s="5"/>
      <c r="G9" s="84"/>
      <c r="H9" s="85"/>
      <c r="I9" s="86"/>
      <c r="J9" s="89"/>
    </row>
    <row r="10" spans="1:10" ht="15.95" customHeight="1" x14ac:dyDescent="0.15">
      <c r="A10" s="2"/>
      <c r="B10" s="74"/>
      <c r="C10" s="63" t="s">
        <v>50</v>
      </c>
      <c r="D10" s="64"/>
      <c r="E10" s="15">
        <v>0</v>
      </c>
      <c r="F10" s="5"/>
      <c r="G10" s="61"/>
      <c r="H10" s="61"/>
      <c r="I10" s="61"/>
      <c r="J10" s="62"/>
    </row>
    <row r="11" spans="1:10" ht="15.95" customHeight="1" x14ac:dyDescent="0.15">
      <c r="A11" s="2"/>
      <c r="B11" s="74"/>
      <c r="C11" s="76" t="s">
        <v>67</v>
      </c>
      <c r="D11" s="77"/>
      <c r="E11" s="15">
        <v>0</v>
      </c>
      <c r="F11" s="5"/>
      <c r="G11" s="78" t="s">
        <v>12</v>
      </c>
      <c r="H11" s="79"/>
      <c r="I11" s="80"/>
      <c r="J11" s="87">
        <f>J8-J4</f>
        <v>0</v>
      </c>
    </row>
    <row r="12" spans="1:10" ht="15.95" customHeight="1" x14ac:dyDescent="0.15">
      <c r="A12" s="2"/>
      <c r="B12" s="74"/>
      <c r="C12" s="63" t="s">
        <v>69</v>
      </c>
      <c r="D12" s="64"/>
      <c r="E12" s="15">
        <v>0</v>
      </c>
      <c r="F12" s="5"/>
      <c r="G12" s="81"/>
      <c r="H12" s="82"/>
      <c r="I12" s="83"/>
      <c r="J12" s="88"/>
    </row>
    <row r="13" spans="1:10" ht="15.95" customHeight="1" x14ac:dyDescent="0.15">
      <c r="A13" s="2"/>
      <c r="B13" s="75"/>
      <c r="C13" s="90" t="s">
        <v>3</v>
      </c>
      <c r="D13" s="91"/>
      <c r="E13" s="62">
        <f>SUM(E9:E12)</f>
        <v>0</v>
      </c>
      <c r="F13" s="5"/>
      <c r="G13" s="84"/>
      <c r="H13" s="85"/>
      <c r="I13" s="86"/>
      <c r="J13" s="89"/>
    </row>
    <row r="14" spans="1:10" ht="15.95" customHeight="1" x14ac:dyDescent="0.15">
      <c r="A14" s="2"/>
      <c r="B14" s="66"/>
      <c r="C14" s="66"/>
      <c r="D14" s="9"/>
      <c r="E14" s="10"/>
      <c r="F14" s="5"/>
      <c r="G14" s="11"/>
      <c r="H14" s="11"/>
      <c r="I14" s="11"/>
      <c r="J14" s="12"/>
    </row>
    <row r="15" spans="1:10" ht="15.95" customHeight="1" x14ac:dyDescent="0.15">
      <c r="A15" s="2"/>
      <c r="B15" s="16" t="s">
        <v>14</v>
      </c>
      <c r="C15" s="17" t="s">
        <v>0</v>
      </c>
      <c r="D15" s="17" t="s">
        <v>1</v>
      </c>
      <c r="E15" s="18" t="s">
        <v>2</v>
      </c>
      <c r="F15" s="14"/>
      <c r="G15" s="29" t="s">
        <v>49</v>
      </c>
      <c r="H15" s="55" t="s">
        <v>54</v>
      </c>
      <c r="I15" s="56" t="s">
        <v>55</v>
      </c>
      <c r="J15" s="30" t="s">
        <v>52</v>
      </c>
    </row>
    <row r="16" spans="1:10" ht="15.75" customHeight="1" x14ac:dyDescent="0.15">
      <c r="A16" s="2"/>
      <c r="B16" s="22" t="s">
        <v>15</v>
      </c>
      <c r="C16" s="19">
        <v>0</v>
      </c>
      <c r="D16" s="19">
        <v>0</v>
      </c>
      <c r="E16" s="20">
        <f>表格1_1426283032343638404244[預計成本]-表格1_1426283032343638404244[實際成本]</f>
        <v>0</v>
      </c>
      <c r="F16" s="65"/>
      <c r="G16" s="31"/>
      <c r="H16" s="32">
        <v>0</v>
      </c>
      <c r="I16" s="32">
        <v>0</v>
      </c>
      <c r="J16" s="34">
        <f>表格10171527293133353739414345[本金]+表格10171527293133353739414345[進出金額]</f>
        <v>0</v>
      </c>
    </row>
    <row r="17" spans="1:10" ht="15.75" customHeight="1" x14ac:dyDescent="0.15">
      <c r="A17" s="2"/>
      <c r="B17" s="22" t="s">
        <v>13</v>
      </c>
      <c r="C17" s="19">
        <v>0</v>
      </c>
      <c r="D17" s="19">
        <v>0</v>
      </c>
      <c r="E17" s="20">
        <f>表格1_1426283032343638404244[預計成本]-表格1_1426283032343638404244[實際成本]</f>
        <v>0</v>
      </c>
      <c r="F17" s="65"/>
      <c r="G17" s="31"/>
      <c r="H17" s="32">
        <v>0</v>
      </c>
      <c r="I17" s="32">
        <v>0</v>
      </c>
      <c r="J17" s="34">
        <f>表格10171527293133353739414345[本金]+表格10171527293133353739414345[進出金額]</f>
        <v>0</v>
      </c>
    </row>
    <row r="18" spans="1:10" ht="15.75" customHeight="1" x14ac:dyDescent="0.15">
      <c r="A18" s="2"/>
      <c r="B18" s="22" t="s">
        <v>16</v>
      </c>
      <c r="C18" s="19">
        <v>0</v>
      </c>
      <c r="D18" s="19">
        <v>0</v>
      </c>
      <c r="E18" s="20">
        <f>表格1_1426283032343638404244[預計成本]-表格1_1426283032343638404244[實際成本]</f>
        <v>0</v>
      </c>
      <c r="F18" s="65"/>
      <c r="G18" s="31"/>
      <c r="H18" s="32">
        <v>0</v>
      </c>
      <c r="I18" s="32">
        <v>0</v>
      </c>
      <c r="J18" s="34">
        <f>表格10171527293133353739414345[本金]+表格10171527293133353739414345[進出金額]</f>
        <v>0</v>
      </c>
    </row>
    <row r="19" spans="1:10" ht="15.75" customHeight="1" x14ac:dyDescent="0.15">
      <c r="A19" s="2"/>
      <c r="B19" s="22" t="s">
        <v>17</v>
      </c>
      <c r="C19" s="19">
        <v>0</v>
      </c>
      <c r="D19" s="19">
        <v>0</v>
      </c>
      <c r="E19" s="20">
        <f>表格1_1426283032343638404244[預計成本]-表格1_1426283032343638404244[實際成本]</f>
        <v>0</v>
      </c>
      <c r="F19" s="65"/>
      <c r="G19" s="31"/>
      <c r="H19" s="32">
        <v>0</v>
      </c>
      <c r="I19" s="32">
        <v>0</v>
      </c>
      <c r="J19" s="34">
        <f>表格10171527293133353739414345[本金]+表格10171527293133353739414345[進出金額]</f>
        <v>0</v>
      </c>
    </row>
    <row r="20" spans="1:10" ht="15.75" customHeight="1" x14ac:dyDescent="0.15">
      <c r="A20" s="2"/>
      <c r="B20" s="22" t="s">
        <v>18</v>
      </c>
      <c r="C20" s="19">
        <v>0</v>
      </c>
      <c r="D20" s="19">
        <v>0</v>
      </c>
      <c r="E20" s="20">
        <f>表格1_1426283032343638404244[預計成本]-表格1_1426283032343638404244[實際成本]</f>
        <v>0</v>
      </c>
      <c r="F20" s="65"/>
      <c r="G20" s="29" t="s">
        <v>9</v>
      </c>
      <c r="H20" s="32">
        <f>SUBTOTAL(109,表格10171527293133353739414345[本金])</f>
        <v>0</v>
      </c>
      <c r="I20" s="32">
        <f>SUBTOTAL(109,表格10171527293133353739414345[進出金額])</f>
        <v>0</v>
      </c>
      <c r="J20" s="33">
        <f>SUBTOTAL(109,表格10171527293133353739414345[總額])</f>
        <v>0</v>
      </c>
    </row>
    <row r="21" spans="1:10" ht="15.75" customHeight="1" x14ac:dyDescent="0.15">
      <c r="A21" s="2"/>
      <c r="B21" s="22" t="s">
        <v>19</v>
      </c>
      <c r="C21" s="19">
        <v>0</v>
      </c>
      <c r="D21" s="19">
        <v>0</v>
      </c>
      <c r="E21" s="20">
        <f>表格1_1426283032343638404244[預計成本]-表格1_1426283032343638404244[實際成本]</f>
        <v>0</v>
      </c>
      <c r="F21" s="65"/>
    </row>
    <row r="22" spans="1:10" ht="15.75" customHeight="1" x14ac:dyDescent="0.15">
      <c r="A22" s="2"/>
      <c r="B22" s="22" t="s">
        <v>20</v>
      </c>
      <c r="C22" s="19">
        <v>0</v>
      </c>
      <c r="D22" s="19">
        <v>0</v>
      </c>
      <c r="E22" s="20">
        <f>表格1_1426283032343638404244[預計成本]-表格1_1426283032343638404244[實際成本]</f>
        <v>0</v>
      </c>
      <c r="F22" s="65"/>
      <c r="G22" s="78" t="s">
        <v>6</v>
      </c>
      <c r="H22" s="79"/>
      <c r="I22" s="80"/>
      <c r="J22" s="87">
        <f>C26</f>
        <v>0</v>
      </c>
    </row>
    <row r="23" spans="1:10" ht="15.75" customHeight="1" x14ac:dyDescent="0.15">
      <c r="A23" s="2"/>
      <c r="B23" s="22" t="s">
        <v>21</v>
      </c>
      <c r="C23" s="19">
        <v>0</v>
      </c>
      <c r="D23" s="19">
        <v>0</v>
      </c>
      <c r="E23" s="20">
        <f>表格1_1426283032343638404244[預計成本]-表格1_1426283032343638404244[實際成本]</f>
        <v>0</v>
      </c>
      <c r="F23" s="65"/>
      <c r="G23" s="84"/>
      <c r="H23" s="85"/>
      <c r="I23" s="86"/>
      <c r="J23" s="89"/>
    </row>
    <row r="24" spans="1:10" ht="15.75" customHeight="1" x14ac:dyDescent="0.15">
      <c r="A24" s="2"/>
      <c r="B24" s="22" t="s">
        <v>22</v>
      </c>
      <c r="C24" s="19">
        <v>0</v>
      </c>
      <c r="D24" s="19">
        <v>0</v>
      </c>
      <c r="E24" s="20">
        <f>表格1_1426283032343638404244[預計成本]-表格1_1426283032343638404244[實際成本]</f>
        <v>0</v>
      </c>
      <c r="F24" s="65"/>
      <c r="G24" s="78" t="s">
        <v>7</v>
      </c>
      <c r="H24" s="79"/>
      <c r="I24" s="80"/>
      <c r="J24" s="87">
        <f>D26</f>
        <v>0</v>
      </c>
    </row>
    <row r="25" spans="1:10" ht="15.75" customHeight="1" x14ac:dyDescent="0.15">
      <c r="A25" s="2"/>
      <c r="B25" s="22" t="s">
        <v>65</v>
      </c>
      <c r="C25" s="19">
        <v>0</v>
      </c>
      <c r="D25" s="19">
        <v>0</v>
      </c>
      <c r="E25" s="20">
        <f>表格1_1426283032343638404244[預計成本]-表格1_1426283032343638404244[實際成本]</f>
        <v>0</v>
      </c>
      <c r="F25" s="65"/>
      <c r="G25" s="84"/>
      <c r="H25" s="85"/>
      <c r="I25" s="86"/>
      <c r="J25" s="89"/>
    </row>
    <row r="26" spans="1:10" ht="15.75" customHeight="1" x14ac:dyDescent="0.15">
      <c r="A26" s="2"/>
      <c r="B26" s="16" t="s">
        <v>9</v>
      </c>
      <c r="C26" s="19">
        <f>SUBTOTAL(109,表格1_1426283032343638404244[預計成本])</f>
        <v>0</v>
      </c>
      <c r="D26" s="19">
        <f>SUBTOTAL(109,表格1_1426283032343638404244[實際成本])</f>
        <v>0</v>
      </c>
      <c r="E26" s="21">
        <f>SUBTOTAL(109,表格1_1426283032343638404244[差額])</f>
        <v>0</v>
      </c>
      <c r="F26" s="65"/>
      <c r="G26" s="78" t="s">
        <v>8</v>
      </c>
      <c r="H26" s="79"/>
      <c r="I26" s="80"/>
      <c r="J26" s="87">
        <f>J22-J24</f>
        <v>0</v>
      </c>
    </row>
    <row r="27" spans="1:10" ht="15.75" customHeight="1" thickBot="1" x14ac:dyDescent="0.2">
      <c r="A27" s="2"/>
      <c r="B27" s="94"/>
      <c r="C27" s="94"/>
      <c r="D27" s="94"/>
      <c r="E27" s="94"/>
      <c r="F27" s="65"/>
      <c r="G27" s="84"/>
      <c r="H27" s="85"/>
      <c r="I27" s="86"/>
      <c r="J27" s="89"/>
    </row>
    <row r="28" spans="1:10" ht="15.75" customHeight="1" thickBot="1" x14ac:dyDescent="0.3">
      <c r="A28" s="2"/>
      <c r="B28" s="95" t="s">
        <v>53</v>
      </c>
      <c r="C28" s="96"/>
      <c r="D28" s="96"/>
      <c r="E28" s="97"/>
      <c r="F28" s="65"/>
    </row>
    <row r="29" spans="1:10" ht="15.75" customHeight="1" thickBot="1" x14ac:dyDescent="0.2">
      <c r="A29" s="2"/>
      <c r="B29" s="67"/>
      <c r="C29" s="68"/>
      <c r="D29" s="68"/>
      <c r="E29" s="69"/>
      <c r="F29" s="65"/>
    </row>
    <row r="30" spans="1:10" ht="15.75" customHeight="1" thickBot="1" x14ac:dyDescent="0.2">
      <c r="A30" s="2"/>
      <c r="B30" s="67"/>
      <c r="C30" s="68"/>
      <c r="D30" s="68"/>
      <c r="E30" s="69"/>
      <c r="F30" s="65"/>
    </row>
    <row r="31" spans="1:10" ht="15.75" customHeight="1" thickBot="1" x14ac:dyDescent="0.2">
      <c r="A31" s="2"/>
      <c r="B31" s="67"/>
      <c r="C31" s="68"/>
      <c r="D31" s="68"/>
      <c r="E31" s="69"/>
      <c r="F31" s="65"/>
    </row>
    <row r="32" spans="1:10" ht="15.75" customHeight="1" thickBot="1" x14ac:dyDescent="0.2">
      <c r="A32" s="2"/>
      <c r="B32" s="67"/>
      <c r="C32" s="68"/>
      <c r="D32" s="68"/>
      <c r="E32" s="69"/>
      <c r="F32" s="65"/>
    </row>
    <row r="33" spans="1:10" ht="15.75" customHeight="1" thickBot="1" x14ac:dyDescent="0.2">
      <c r="A33" s="2"/>
      <c r="B33" s="67"/>
      <c r="C33" s="68"/>
      <c r="D33" s="68"/>
      <c r="E33" s="69"/>
      <c r="F33" s="65"/>
      <c r="G33" s="93"/>
      <c r="H33" s="93"/>
      <c r="I33" s="93"/>
      <c r="J33" s="93"/>
    </row>
    <row r="34" spans="1:10" ht="15.75" customHeight="1" thickBot="1" x14ac:dyDescent="0.2">
      <c r="A34" s="2"/>
      <c r="B34" s="67"/>
      <c r="C34" s="68"/>
      <c r="D34" s="68"/>
      <c r="E34" s="69"/>
      <c r="F34" s="65"/>
    </row>
    <row r="35" spans="1:10" ht="15.75" customHeight="1" x14ac:dyDescent="0.15">
      <c r="A35" s="2"/>
      <c r="F35" s="65"/>
    </row>
    <row r="36" spans="1:10" ht="15.75" customHeight="1" x14ac:dyDescent="0.15">
      <c r="A36" s="2"/>
      <c r="F36" s="65"/>
    </row>
    <row r="37" spans="1:10" ht="15.75" customHeight="1" x14ac:dyDescent="0.15">
      <c r="A37" s="2"/>
      <c r="F37" s="65"/>
    </row>
    <row r="38" spans="1:10" ht="15.75" customHeight="1" x14ac:dyDescent="0.15">
      <c r="A38" s="2"/>
      <c r="F38" s="65"/>
      <c r="G38" s="92"/>
      <c r="H38" s="92"/>
      <c r="I38" s="92"/>
      <c r="J38" s="92"/>
    </row>
    <row r="39" spans="1:10" ht="15.75" customHeight="1" x14ac:dyDescent="0.15">
      <c r="A39" s="2"/>
      <c r="F39" s="65"/>
    </row>
    <row r="40" spans="1:10" ht="15.75" customHeight="1" x14ac:dyDescent="0.15">
      <c r="A40" s="2"/>
      <c r="F40" s="65"/>
    </row>
    <row r="41" spans="1:10" ht="15.75" customHeight="1" x14ac:dyDescent="0.15">
      <c r="A41" s="2"/>
      <c r="F41" s="65"/>
    </row>
    <row r="42" spans="1:10" ht="15.75" customHeight="1" x14ac:dyDescent="0.15">
      <c r="A42" s="2"/>
      <c r="F42" s="65"/>
    </row>
    <row r="43" spans="1:10" ht="15.75" customHeight="1" x14ac:dyDescent="0.15">
      <c r="A43" s="2"/>
      <c r="F43" s="65"/>
    </row>
    <row r="44" spans="1:10" ht="15.75" customHeight="1" x14ac:dyDescent="0.15">
      <c r="A44" s="2"/>
      <c r="F44" s="65"/>
    </row>
    <row r="45" spans="1:10" ht="15.75" customHeight="1" x14ac:dyDescent="0.15">
      <c r="A45" s="2"/>
      <c r="F45" s="65"/>
    </row>
    <row r="46" spans="1:10" ht="15.75" customHeight="1" x14ac:dyDescent="0.15">
      <c r="A46" s="2"/>
      <c r="F46" s="65"/>
    </row>
    <row r="47" spans="1:10" ht="15.75" customHeight="1" x14ac:dyDescent="0.15">
      <c r="A47" s="2"/>
      <c r="F47" s="65"/>
    </row>
    <row r="48" spans="1:10" ht="15.75" customHeight="1" x14ac:dyDescent="0.15">
      <c r="A48" s="2"/>
      <c r="F48" s="65"/>
    </row>
    <row r="49" spans="1:6" ht="15.75" customHeight="1" x14ac:dyDescent="0.15">
      <c r="A49" s="2"/>
      <c r="F49" s="65"/>
    </row>
    <row r="50" spans="1:6" ht="15.75" customHeight="1" x14ac:dyDescent="0.15">
      <c r="A50" s="2"/>
      <c r="F50" s="65"/>
    </row>
    <row r="51" spans="1:6" ht="15.75" customHeight="1" x14ac:dyDescent="0.15">
      <c r="A51" s="2"/>
      <c r="F51" s="65"/>
    </row>
    <row r="52" spans="1:6" ht="15.75" customHeight="1" x14ac:dyDescent="0.15">
      <c r="A52" s="2"/>
      <c r="F52" s="65"/>
    </row>
    <row r="53" spans="1:6" ht="15.75" customHeight="1" x14ac:dyDescent="0.15">
      <c r="A53" s="2"/>
      <c r="F53" s="65"/>
    </row>
    <row r="54" spans="1:6" ht="15.75" customHeight="1" x14ac:dyDescent="0.15">
      <c r="A54" s="2"/>
      <c r="F54" s="65"/>
    </row>
    <row r="55" spans="1:6" ht="15.75" customHeight="1" x14ac:dyDescent="0.15">
      <c r="A55" s="2"/>
      <c r="F55" s="65"/>
    </row>
    <row r="56" spans="1:6" ht="15.75" customHeight="1" x14ac:dyDescent="0.15">
      <c r="A56" s="2"/>
      <c r="F56" s="65"/>
    </row>
    <row r="57" spans="1:6" ht="15.75" customHeight="1" x14ac:dyDescent="0.15">
      <c r="A57" s="2"/>
      <c r="F57" s="65"/>
    </row>
    <row r="58" spans="1:6" ht="15.75" customHeight="1" x14ac:dyDescent="0.15">
      <c r="A58" s="2"/>
      <c r="F58" s="65"/>
    </row>
    <row r="59" spans="1:6" ht="15.75" customHeight="1" x14ac:dyDescent="0.15">
      <c r="A59" s="2"/>
      <c r="F59" s="65"/>
    </row>
    <row r="60" spans="1:6" ht="15.75" customHeight="1" x14ac:dyDescent="0.15">
      <c r="A60" s="2"/>
      <c r="F60" s="65"/>
    </row>
    <row r="61" spans="1:6" ht="15.75" customHeight="1" x14ac:dyDescent="0.15">
      <c r="A61" s="2"/>
      <c r="F61" s="13"/>
    </row>
    <row r="62" spans="1:6" ht="15.75" customHeight="1" x14ac:dyDescent="0.15">
      <c r="A62" s="2"/>
      <c r="F62" s="13"/>
    </row>
    <row r="63" spans="1:6" ht="15.75" customHeight="1" x14ac:dyDescent="0.15">
      <c r="A63" s="2"/>
      <c r="F63" s="13"/>
    </row>
    <row r="64" spans="1:6" ht="15.75" customHeight="1" x14ac:dyDescent="0.15">
      <c r="A64" s="2"/>
      <c r="F64" s="13"/>
    </row>
    <row r="65" spans="1:6" ht="15.75" customHeight="1" x14ac:dyDescent="0.15">
      <c r="A65" s="2"/>
      <c r="F65" s="13"/>
    </row>
    <row r="66" spans="1:6" ht="15.75" customHeight="1" x14ac:dyDescent="0.15">
      <c r="A66" s="2"/>
      <c r="F66" s="13"/>
    </row>
    <row r="67" spans="1:6" ht="15.75" customHeight="1" x14ac:dyDescent="0.15">
      <c r="A67" s="2"/>
      <c r="F67" s="13"/>
    </row>
    <row r="68" spans="1:6" ht="15.75" customHeight="1" x14ac:dyDescent="0.15"/>
  </sheetData>
  <mergeCells count="27">
    <mergeCell ref="B27:E27"/>
    <mergeCell ref="B28:E28"/>
    <mergeCell ref="B29:E34"/>
    <mergeCell ref="G33:J33"/>
    <mergeCell ref="G38:J38"/>
    <mergeCell ref="G22:I23"/>
    <mergeCell ref="J22:J23"/>
    <mergeCell ref="G24:I25"/>
    <mergeCell ref="J24:J25"/>
    <mergeCell ref="G26:I27"/>
    <mergeCell ref="J26:J27"/>
    <mergeCell ref="B9:B13"/>
    <mergeCell ref="C9:D9"/>
    <mergeCell ref="C11:D11"/>
    <mergeCell ref="G11:I13"/>
    <mergeCell ref="J11:J13"/>
    <mergeCell ref="C13:D13"/>
    <mergeCell ref="B2:J2"/>
    <mergeCell ref="B3:D3"/>
    <mergeCell ref="B4:B8"/>
    <mergeCell ref="C4:D4"/>
    <mergeCell ref="G4:I6"/>
    <mergeCell ref="J4:J6"/>
    <mergeCell ref="C6:D6"/>
    <mergeCell ref="C8:D8"/>
    <mergeCell ref="G8:I9"/>
    <mergeCell ref="J8:J9"/>
  </mergeCells>
  <phoneticPr fontId="7" type="noConversion"/>
  <conditionalFormatting sqref="E16:E26">
    <cfRule type="iconSet" priority="2">
      <iconSet iconSet="3Signs">
        <cfvo type="percent" val="0"/>
        <cfvo type="num" val="-20"/>
        <cfvo type="num" val="0"/>
      </iconSet>
    </cfRule>
  </conditionalFormatting>
  <conditionalFormatting sqref="J16 J20">
    <cfRule type="iconSet" priority="3">
      <iconSet iconSet="3Signs">
        <cfvo type="percent" val="0"/>
        <cfvo type="num" val="-20"/>
        <cfvo type="num" val="0"/>
      </iconSet>
    </cfRule>
  </conditionalFormatting>
  <conditionalFormatting sqref="J17:J19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8"/>
  <sheetViews>
    <sheetView showGridLines="0" workbookViewId="0">
      <selection activeCell="B2" sqref="B2:J2"/>
    </sheetView>
  </sheetViews>
  <sheetFormatPr defaultRowHeight="11.25" x14ac:dyDescent="0.15"/>
  <cols>
    <col min="1" max="1" width="1.6640625" customWidth="1"/>
    <col min="2" max="2" width="30.1640625" customWidth="1"/>
    <col min="3" max="3" width="16.5" customWidth="1"/>
    <col min="4" max="4" width="13.5" customWidth="1"/>
    <col min="5" max="5" width="12.5" customWidth="1"/>
    <col min="6" max="6" width="2.83203125" customWidth="1"/>
    <col min="7" max="7" width="29.33203125" customWidth="1"/>
    <col min="8" max="8" width="16.5" customWidth="1"/>
    <col min="9" max="9" width="13.5" customWidth="1"/>
    <col min="10" max="10" width="12.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51.95" customHeight="1" x14ac:dyDescent="0.15">
      <c r="A2" s="3"/>
      <c r="B2" s="70" t="s">
        <v>63</v>
      </c>
      <c r="C2" s="71"/>
      <c r="D2" s="71"/>
      <c r="E2" s="71"/>
      <c r="F2" s="71"/>
      <c r="G2" s="71"/>
      <c r="H2" s="71"/>
      <c r="I2" s="71"/>
      <c r="J2" s="71"/>
    </row>
    <row r="3" spans="1:10" ht="8.1" customHeight="1" x14ac:dyDescent="0.15">
      <c r="A3" s="2"/>
      <c r="B3" s="72"/>
      <c r="C3" s="72"/>
      <c r="D3" s="72"/>
      <c r="E3" s="4"/>
      <c r="F3" s="5"/>
      <c r="G3" s="4"/>
      <c r="H3" s="6"/>
      <c r="I3" s="7"/>
      <c r="J3" s="8"/>
    </row>
    <row r="4" spans="1:10" ht="15.95" customHeight="1" x14ac:dyDescent="0.15">
      <c r="A4" s="2"/>
      <c r="B4" s="73" t="s">
        <v>5</v>
      </c>
      <c r="C4" s="76" t="s">
        <v>23</v>
      </c>
      <c r="D4" s="77"/>
      <c r="E4" s="15">
        <v>0</v>
      </c>
      <c r="F4" s="5"/>
      <c r="G4" s="78" t="s">
        <v>10</v>
      </c>
      <c r="H4" s="79"/>
      <c r="I4" s="80"/>
      <c r="J4" s="87">
        <f>E8-J22</f>
        <v>0</v>
      </c>
    </row>
    <row r="5" spans="1:10" ht="15.95" customHeight="1" x14ac:dyDescent="0.15">
      <c r="A5" s="2"/>
      <c r="B5" s="74"/>
      <c r="C5" s="63" t="s">
        <v>50</v>
      </c>
      <c r="D5" s="64"/>
      <c r="E5" s="15">
        <v>0</v>
      </c>
      <c r="F5" s="5"/>
      <c r="G5" s="81"/>
      <c r="H5" s="82"/>
      <c r="I5" s="83"/>
      <c r="J5" s="88"/>
    </row>
    <row r="6" spans="1:10" ht="15.95" customHeight="1" x14ac:dyDescent="0.15">
      <c r="A6" s="2"/>
      <c r="B6" s="74"/>
      <c r="C6" s="76" t="s">
        <v>67</v>
      </c>
      <c r="D6" s="77"/>
      <c r="E6" s="15">
        <v>0</v>
      </c>
      <c r="F6" s="5"/>
      <c r="G6" s="84"/>
      <c r="H6" s="85"/>
      <c r="I6" s="86"/>
      <c r="J6" s="89"/>
    </row>
    <row r="7" spans="1:10" ht="15.95" customHeight="1" x14ac:dyDescent="0.15">
      <c r="A7" s="2"/>
      <c r="B7" s="74"/>
      <c r="C7" s="63" t="s">
        <v>68</v>
      </c>
      <c r="D7" s="64"/>
      <c r="E7" s="15">
        <v>0</v>
      </c>
      <c r="F7" s="5"/>
      <c r="G7" s="61"/>
      <c r="H7" s="61"/>
      <c r="I7" s="61"/>
      <c r="J7" s="62"/>
    </row>
    <row r="8" spans="1:10" ht="15.95" customHeight="1" x14ac:dyDescent="0.15">
      <c r="A8" s="2"/>
      <c r="B8" s="75"/>
      <c r="C8" s="90" t="s">
        <v>3</v>
      </c>
      <c r="D8" s="91"/>
      <c r="E8" s="62">
        <f>SUM(E4:E7)</f>
        <v>0</v>
      </c>
      <c r="F8" s="5"/>
      <c r="G8" s="78" t="s">
        <v>11</v>
      </c>
      <c r="H8" s="79"/>
      <c r="I8" s="80"/>
      <c r="J8" s="87">
        <f>E13-J24</f>
        <v>0</v>
      </c>
    </row>
    <row r="9" spans="1:10" ht="15.95" customHeight="1" x14ac:dyDescent="0.15">
      <c r="A9" s="2"/>
      <c r="B9" s="73" t="s">
        <v>4</v>
      </c>
      <c r="C9" s="76" t="s">
        <v>23</v>
      </c>
      <c r="D9" s="77"/>
      <c r="E9" s="15">
        <v>0</v>
      </c>
      <c r="F9" s="5"/>
      <c r="G9" s="84"/>
      <c r="H9" s="85"/>
      <c r="I9" s="86"/>
      <c r="J9" s="89"/>
    </row>
    <row r="10" spans="1:10" ht="15.95" customHeight="1" x14ac:dyDescent="0.15">
      <c r="A10" s="2"/>
      <c r="B10" s="74"/>
      <c r="C10" s="63" t="s">
        <v>50</v>
      </c>
      <c r="D10" s="64"/>
      <c r="E10" s="15">
        <v>0</v>
      </c>
      <c r="F10" s="5"/>
      <c r="G10" s="61"/>
      <c r="H10" s="61"/>
      <c r="I10" s="61"/>
      <c r="J10" s="62"/>
    </row>
    <row r="11" spans="1:10" ht="15.95" customHeight="1" x14ac:dyDescent="0.15">
      <c r="A11" s="2"/>
      <c r="B11" s="74"/>
      <c r="C11" s="76" t="s">
        <v>67</v>
      </c>
      <c r="D11" s="77"/>
      <c r="E11" s="15">
        <v>0</v>
      </c>
      <c r="F11" s="5"/>
      <c r="G11" s="78" t="s">
        <v>12</v>
      </c>
      <c r="H11" s="79"/>
      <c r="I11" s="80"/>
      <c r="J11" s="87">
        <f>J8-J4</f>
        <v>0</v>
      </c>
    </row>
    <row r="12" spans="1:10" ht="15.95" customHeight="1" x14ac:dyDescent="0.15">
      <c r="A12" s="2"/>
      <c r="B12" s="74"/>
      <c r="C12" s="63" t="s">
        <v>69</v>
      </c>
      <c r="D12" s="64"/>
      <c r="E12" s="15">
        <v>0</v>
      </c>
      <c r="F12" s="5"/>
      <c r="G12" s="81"/>
      <c r="H12" s="82"/>
      <c r="I12" s="83"/>
      <c r="J12" s="88"/>
    </row>
    <row r="13" spans="1:10" ht="15.95" customHeight="1" x14ac:dyDescent="0.15">
      <c r="A13" s="2"/>
      <c r="B13" s="75"/>
      <c r="C13" s="90" t="s">
        <v>3</v>
      </c>
      <c r="D13" s="91"/>
      <c r="E13" s="62">
        <f>SUM(E9:E12)</f>
        <v>0</v>
      </c>
      <c r="F13" s="5"/>
      <c r="G13" s="84"/>
      <c r="H13" s="85"/>
      <c r="I13" s="86"/>
      <c r="J13" s="89"/>
    </row>
    <row r="14" spans="1:10" ht="15.95" customHeight="1" x14ac:dyDescent="0.15">
      <c r="A14" s="2"/>
      <c r="B14" s="66"/>
      <c r="C14" s="66"/>
      <c r="D14" s="9"/>
      <c r="E14" s="10"/>
      <c r="F14" s="5"/>
      <c r="G14" s="11"/>
      <c r="H14" s="11"/>
      <c r="I14" s="11"/>
      <c r="J14" s="12"/>
    </row>
    <row r="15" spans="1:10" ht="15.95" customHeight="1" x14ac:dyDescent="0.15">
      <c r="A15" s="2"/>
      <c r="B15" s="16" t="s">
        <v>14</v>
      </c>
      <c r="C15" s="17" t="s">
        <v>0</v>
      </c>
      <c r="D15" s="17" t="s">
        <v>1</v>
      </c>
      <c r="E15" s="18" t="s">
        <v>2</v>
      </c>
      <c r="F15" s="14"/>
      <c r="G15" s="29" t="s">
        <v>49</v>
      </c>
      <c r="H15" s="55" t="s">
        <v>54</v>
      </c>
      <c r="I15" s="56" t="s">
        <v>55</v>
      </c>
      <c r="J15" s="30" t="s">
        <v>52</v>
      </c>
    </row>
    <row r="16" spans="1:10" ht="15.75" customHeight="1" x14ac:dyDescent="0.15">
      <c r="A16" s="2"/>
      <c r="B16" s="22" t="s">
        <v>15</v>
      </c>
      <c r="C16" s="19">
        <v>0</v>
      </c>
      <c r="D16" s="19">
        <v>0</v>
      </c>
      <c r="E16" s="20">
        <f>表格1_142628303234363840424446[預計成本]-表格1_142628303234363840424446[實際成本]</f>
        <v>0</v>
      </c>
      <c r="F16" s="65"/>
      <c r="G16" s="31"/>
      <c r="H16" s="32">
        <v>0</v>
      </c>
      <c r="I16" s="32">
        <v>0</v>
      </c>
      <c r="J16" s="34">
        <f>表格1017152729313335373941434547[本金]+表格1017152729313335373941434547[進出金額]</f>
        <v>0</v>
      </c>
    </row>
    <row r="17" spans="1:10" ht="15.75" customHeight="1" x14ac:dyDescent="0.15">
      <c r="A17" s="2"/>
      <c r="B17" s="22" t="s">
        <v>13</v>
      </c>
      <c r="C17" s="19">
        <v>0</v>
      </c>
      <c r="D17" s="19">
        <v>0</v>
      </c>
      <c r="E17" s="20">
        <f>表格1_142628303234363840424446[預計成本]-表格1_142628303234363840424446[實際成本]</f>
        <v>0</v>
      </c>
      <c r="F17" s="65"/>
      <c r="G17" s="31"/>
      <c r="H17" s="32">
        <v>0</v>
      </c>
      <c r="I17" s="32">
        <v>0</v>
      </c>
      <c r="J17" s="34">
        <f>表格1017152729313335373941434547[本金]+表格1017152729313335373941434547[進出金額]</f>
        <v>0</v>
      </c>
    </row>
    <row r="18" spans="1:10" ht="15.75" customHeight="1" x14ac:dyDescent="0.15">
      <c r="A18" s="2"/>
      <c r="B18" s="22" t="s">
        <v>16</v>
      </c>
      <c r="C18" s="19">
        <v>0</v>
      </c>
      <c r="D18" s="19">
        <v>0</v>
      </c>
      <c r="E18" s="20">
        <f>表格1_142628303234363840424446[預計成本]-表格1_142628303234363840424446[實際成本]</f>
        <v>0</v>
      </c>
      <c r="F18" s="65"/>
      <c r="G18" s="31"/>
      <c r="H18" s="32">
        <v>0</v>
      </c>
      <c r="I18" s="32">
        <v>0</v>
      </c>
      <c r="J18" s="34">
        <f>表格1017152729313335373941434547[本金]+表格1017152729313335373941434547[進出金額]</f>
        <v>0</v>
      </c>
    </row>
    <row r="19" spans="1:10" ht="15.75" customHeight="1" x14ac:dyDescent="0.15">
      <c r="A19" s="2"/>
      <c r="B19" s="22" t="s">
        <v>17</v>
      </c>
      <c r="C19" s="19">
        <v>0</v>
      </c>
      <c r="D19" s="19">
        <v>0</v>
      </c>
      <c r="E19" s="20">
        <f>表格1_142628303234363840424446[預計成本]-表格1_142628303234363840424446[實際成本]</f>
        <v>0</v>
      </c>
      <c r="F19" s="65"/>
      <c r="G19" s="31"/>
      <c r="H19" s="32">
        <v>0</v>
      </c>
      <c r="I19" s="32">
        <v>0</v>
      </c>
      <c r="J19" s="34">
        <f>表格1017152729313335373941434547[本金]+表格1017152729313335373941434547[進出金額]</f>
        <v>0</v>
      </c>
    </row>
    <row r="20" spans="1:10" ht="15.75" customHeight="1" x14ac:dyDescent="0.15">
      <c r="A20" s="2"/>
      <c r="B20" s="22" t="s">
        <v>18</v>
      </c>
      <c r="C20" s="19">
        <v>0</v>
      </c>
      <c r="D20" s="19">
        <v>0</v>
      </c>
      <c r="E20" s="20">
        <f>表格1_142628303234363840424446[預計成本]-表格1_142628303234363840424446[實際成本]</f>
        <v>0</v>
      </c>
      <c r="F20" s="65"/>
      <c r="G20" s="29" t="s">
        <v>9</v>
      </c>
      <c r="H20" s="32">
        <f>SUBTOTAL(109,表格1017152729313335373941434547[本金])</f>
        <v>0</v>
      </c>
      <c r="I20" s="32">
        <f>SUBTOTAL(109,表格1017152729313335373941434547[進出金額])</f>
        <v>0</v>
      </c>
      <c r="J20" s="33">
        <f>SUBTOTAL(109,表格1017152729313335373941434547[總額])</f>
        <v>0</v>
      </c>
    </row>
    <row r="21" spans="1:10" ht="15.75" customHeight="1" x14ac:dyDescent="0.15">
      <c r="A21" s="2"/>
      <c r="B21" s="22" t="s">
        <v>19</v>
      </c>
      <c r="C21" s="19">
        <v>0</v>
      </c>
      <c r="D21" s="19">
        <v>0</v>
      </c>
      <c r="E21" s="20">
        <f>表格1_142628303234363840424446[預計成本]-表格1_142628303234363840424446[實際成本]</f>
        <v>0</v>
      </c>
      <c r="F21" s="65"/>
    </row>
    <row r="22" spans="1:10" ht="15.75" customHeight="1" x14ac:dyDescent="0.15">
      <c r="A22" s="2"/>
      <c r="B22" s="22" t="s">
        <v>20</v>
      </c>
      <c r="C22" s="19">
        <v>0</v>
      </c>
      <c r="D22" s="19">
        <v>0</v>
      </c>
      <c r="E22" s="20">
        <f>表格1_142628303234363840424446[預計成本]-表格1_142628303234363840424446[實際成本]</f>
        <v>0</v>
      </c>
      <c r="F22" s="65"/>
      <c r="G22" s="78" t="s">
        <v>6</v>
      </c>
      <c r="H22" s="79"/>
      <c r="I22" s="80"/>
      <c r="J22" s="87">
        <f>C26</f>
        <v>0</v>
      </c>
    </row>
    <row r="23" spans="1:10" ht="15.75" customHeight="1" x14ac:dyDescent="0.15">
      <c r="A23" s="2"/>
      <c r="B23" s="22" t="s">
        <v>21</v>
      </c>
      <c r="C23" s="19">
        <v>0</v>
      </c>
      <c r="D23" s="19">
        <v>0</v>
      </c>
      <c r="E23" s="20">
        <f>表格1_142628303234363840424446[預計成本]-表格1_142628303234363840424446[實際成本]</f>
        <v>0</v>
      </c>
      <c r="F23" s="65"/>
      <c r="G23" s="84"/>
      <c r="H23" s="85"/>
      <c r="I23" s="86"/>
      <c r="J23" s="89"/>
    </row>
    <row r="24" spans="1:10" ht="15.75" customHeight="1" x14ac:dyDescent="0.15">
      <c r="A24" s="2"/>
      <c r="B24" s="22" t="s">
        <v>22</v>
      </c>
      <c r="C24" s="19">
        <v>0</v>
      </c>
      <c r="D24" s="19">
        <v>0</v>
      </c>
      <c r="E24" s="20">
        <f>表格1_142628303234363840424446[預計成本]-表格1_142628303234363840424446[實際成本]</f>
        <v>0</v>
      </c>
      <c r="F24" s="65"/>
      <c r="G24" s="78" t="s">
        <v>7</v>
      </c>
      <c r="H24" s="79"/>
      <c r="I24" s="80"/>
      <c r="J24" s="87">
        <f>D26</f>
        <v>0</v>
      </c>
    </row>
    <row r="25" spans="1:10" ht="15.75" customHeight="1" x14ac:dyDescent="0.15">
      <c r="A25" s="2"/>
      <c r="B25" s="22" t="s">
        <v>65</v>
      </c>
      <c r="C25" s="19">
        <v>0</v>
      </c>
      <c r="D25" s="19">
        <v>0</v>
      </c>
      <c r="E25" s="20">
        <f>表格1_142628303234363840424446[預計成本]-表格1_142628303234363840424446[實際成本]</f>
        <v>0</v>
      </c>
      <c r="F25" s="65"/>
      <c r="G25" s="84"/>
      <c r="H25" s="85"/>
      <c r="I25" s="86"/>
      <c r="J25" s="89"/>
    </row>
    <row r="26" spans="1:10" ht="15.75" customHeight="1" x14ac:dyDescent="0.15">
      <c r="A26" s="2"/>
      <c r="B26" s="16" t="s">
        <v>9</v>
      </c>
      <c r="C26" s="19">
        <f>SUBTOTAL(109,表格1_142628303234363840424446[預計成本])</f>
        <v>0</v>
      </c>
      <c r="D26" s="19">
        <f>SUBTOTAL(109,表格1_142628303234363840424446[實際成本])</f>
        <v>0</v>
      </c>
      <c r="E26" s="21">
        <f>SUBTOTAL(109,表格1_142628303234363840424446[差額])</f>
        <v>0</v>
      </c>
      <c r="F26" s="65"/>
      <c r="G26" s="78" t="s">
        <v>8</v>
      </c>
      <c r="H26" s="79"/>
      <c r="I26" s="80"/>
      <c r="J26" s="87">
        <f>J22-J24</f>
        <v>0</v>
      </c>
    </row>
    <row r="27" spans="1:10" ht="15.75" customHeight="1" thickBot="1" x14ac:dyDescent="0.2">
      <c r="A27" s="2"/>
      <c r="B27" s="94"/>
      <c r="C27" s="94"/>
      <c r="D27" s="94"/>
      <c r="E27" s="94"/>
      <c r="F27" s="65"/>
      <c r="G27" s="84"/>
      <c r="H27" s="85"/>
      <c r="I27" s="86"/>
      <c r="J27" s="89"/>
    </row>
    <row r="28" spans="1:10" ht="15.75" customHeight="1" thickBot="1" x14ac:dyDescent="0.3">
      <c r="A28" s="2"/>
      <c r="B28" s="95" t="s">
        <v>53</v>
      </c>
      <c r="C28" s="96"/>
      <c r="D28" s="96"/>
      <c r="E28" s="97"/>
      <c r="F28" s="65"/>
    </row>
    <row r="29" spans="1:10" ht="15.75" customHeight="1" thickBot="1" x14ac:dyDescent="0.2">
      <c r="A29" s="2"/>
      <c r="B29" s="67"/>
      <c r="C29" s="68"/>
      <c r="D29" s="68"/>
      <c r="E29" s="69"/>
      <c r="F29" s="65"/>
    </row>
    <row r="30" spans="1:10" ht="15.75" customHeight="1" thickBot="1" x14ac:dyDescent="0.2">
      <c r="A30" s="2"/>
      <c r="B30" s="67"/>
      <c r="C30" s="68"/>
      <c r="D30" s="68"/>
      <c r="E30" s="69"/>
      <c r="F30" s="65"/>
    </row>
    <row r="31" spans="1:10" ht="15.75" customHeight="1" thickBot="1" x14ac:dyDescent="0.2">
      <c r="A31" s="2"/>
      <c r="B31" s="67"/>
      <c r="C31" s="68"/>
      <c r="D31" s="68"/>
      <c r="E31" s="69"/>
      <c r="F31" s="65"/>
    </row>
    <row r="32" spans="1:10" ht="15.75" customHeight="1" thickBot="1" x14ac:dyDescent="0.2">
      <c r="A32" s="2"/>
      <c r="B32" s="67"/>
      <c r="C32" s="68"/>
      <c r="D32" s="68"/>
      <c r="E32" s="69"/>
      <c r="F32" s="65"/>
    </row>
    <row r="33" spans="1:10" ht="15.75" customHeight="1" thickBot="1" x14ac:dyDescent="0.2">
      <c r="A33" s="2"/>
      <c r="B33" s="67"/>
      <c r="C33" s="68"/>
      <c r="D33" s="68"/>
      <c r="E33" s="69"/>
      <c r="F33" s="65"/>
      <c r="G33" s="93"/>
      <c r="H33" s="93"/>
      <c r="I33" s="93"/>
      <c r="J33" s="93"/>
    </row>
    <row r="34" spans="1:10" ht="15.75" customHeight="1" thickBot="1" x14ac:dyDescent="0.2">
      <c r="A34" s="2"/>
      <c r="B34" s="67"/>
      <c r="C34" s="68"/>
      <c r="D34" s="68"/>
      <c r="E34" s="69"/>
      <c r="F34" s="65"/>
    </row>
    <row r="35" spans="1:10" ht="15.75" customHeight="1" x14ac:dyDescent="0.15">
      <c r="A35" s="2"/>
      <c r="F35" s="65"/>
    </row>
    <row r="36" spans="1:10" ht="15.75" customHeight="1" x14ac:dyDescent="0.15">
      <c r="A36" s="2"/>
      <c r="F36" s="65"/>
    </row>
    <row r="37" spans="1:10" ht="15.75" customHeight="1" x14ac:dyDescent="0.15">
      <c r="A37" s="2"/>
      <c r="F37" s="65"/>
    </row>
    <row r="38" spans="1:10" ht="15.75" customHeight="1" x14ac:dyDescent="0.15">
      <c r="A38" s="2"/>
      <c r="F38" s="65"/>
      <c r="G38" s="92"/>
      <c r="H38" s="92"/>
      <c r="I38" s="92"/>
      <c r="J38" s="92"/>
    </row>
    <row r="39" spans="1:10" ht="15.75" customHeight="1" x14ac:dyDescent="0.15">
      <c r="A39" s="2"/>
      <c r="F39" s="65"/>
    </row>
    <row r="40" spans="1:10" ht="15.75" customHeight="1" x14ac:dyDescent="0.15">
      <c r="A40" s="2"/>
      <c r="F40" s="65"/>
    </row>
    <row r="41" spans="1:10" ht="15.75" customHeight="1" x14ac:dyDescent="0.15">
      <c r="A41" s="2"/>
      <c r="F41" s="65"/>
    </row>
    <row r="42" spans="1:10" ht="15.75" customHeight="1" x14ac:dyDescent="0.15">
      <c r="A42" s="2"/>
      <c r="F42" s="65"/>
    </row>
    <row r="43" spans="1:10" ht="15.75" customHeight="1" x14ac:dyDescent="0.15">
      <c r="A43" s="2"/>
      <c r="F43" s="65"/>
    </row>
    <row r="44" spans="1:10" ht="15.75" customHeight="1" x14ac:dyDescent="0.15">
      <c r="A44" s="2"/>
      <c r="F44" s="65"/>
    </row>
    <row r="45" spans="1:10" ht="15.75" customHeight="1" x14ac:dyDescent="0.15">
      <c r="A45" s="2"/>
      <c r="F45" s="65"/>
    </row>
    <row r="46" spans="1:10" ht="15.75" customHeight="1" x14ac:dyDescent="0.15">
      <c r="A46" s="2"/>
      <c r="F46" s="65"/>
    </row>
    <row r="47" spans="1:10" ht="15.75" customHeight="1" x14ac:dyDescent="0.15">
      <c r="A47" s="2"/>
      <c r="F47" s="65"/>
    </row>
    <row r="48" spans="1:10" ht="15.75" customHeight="1" x14ac:dyDescent="0.15">
      <c r="A48" s="2"/>
      <c r="F48" s="65"/>
    </row>
    <row r="49" spans="1:6" ht="15.75" customHeight="1" x14ac:dyDescent="0.15">
      <c r="A49" s="2"/>
      <c r="F49" s="65"/>
    </row>
    <row r="50" spans="1:6" ht="15.75" customHeight="1" x14ac:dyDescent="0.15">
      <c r="A50" s="2"/>
      <c r="F50" s="65"/>
    </row>
    <row r="51" spans="1:6" ht="15.75" customHeight="1" x14ac:dyDescent="0.15">
      <c r="A51" s="2"/>
      <c r="F51" s="65"/>
    </row>
    <row r="52" spans="1:6" ht="15.75" customHeight="1" x14ac:dyDescent="0.15">
      <c r="A52" s="2"/>
      <c r="F52" s="65"/>
    </row>
    <row r="53" spans="1:6" ht="15.75" customHeight="1" x14ac:dyDescent="0.15">
      <c r="A53" s="2"/>
      <c r="F53" s="65"/>
    </row>
    <row r="54" spans="1:6" ht="15.75" customHeight="1" x14ac:dyDescent="0.15">
      <c r="A54" s="2"/>
      <c r="F54" s="65"/>
    </row>
    <row r="55" spans="1:6" ht="15.75" customHeight="1" x14ac:dyDescent="0.15">
      <c r="A55" s="2"/>
      <c r="F55" s="65"/>
    </row>
    <row r="56" spans="1:6" ht="15.75" customHeight="1" x14ac:dyDescent="0.15">
      <c r="A56" s="2"/>
      <c r="F56" s="65"/>
    </row>
    <row r="57" spans="1:6" ht="15.75" customHeight="1" x14ac:dyDescent="0.15">
      <c r="A57" s="2"/>
      <c r="F57" s="65"/>
    </row>
    <row r="58" spans="1:6" ht="15.75" customHeight="1" x14ac:dyDescent="0.15">
      <c r="A58" s="2"/>
      <c r="F58" s="65"/>
    </row>
    <row r="59" spans="1:6" ht="15.75" customHeight="1" x14ac:dyDescent="0.15">
      <c r="A59" s="2"/>
      <c r="F59" s="65"/>
    </row>
    <row r="60" spans="1:6" ht="15.75" customHeight="1" x14ac:dyDescent="0.15">
      <c r="A60" s="2"/>
      <c r="F60" s="65"/>
    </row>
    <row r="61" spans="1:6" ht="15.75" customHeight="1" x14ac:dyDescent="0.15">
      <c r="A61" s="2"/>
      <c r="F61" s="13"/>
    </row>
    <row r="62" spans="1:6" ht="15.75" customHeight="1" x14ac:dyDescent="0.15">
      <c r="A62" s="2"/>
      <c r="F62" s="13"/>
    </row>
    <row r="63" spans="1:6" ht="15.75" customHeight="1" x14ac:dyDescent="0.15">
      <c r="A63" s="2"/>
      <c r="F63" s="13"/>
    </row>
    <row r="64" spans="1:6" ht="15.75" customHeight="1" x14ac:dyDescent="0.15">
      <c r="A64" s="2"/>
      <c r="F64" s="13"/>
    </row>
    <row r="65" spans="1:6" ht="15.75" customHeight="1" x14ac:dyDescent="0.15">
      <c r="A65" s="2"/>
      <c r="F65" s="13"/>
    </row>
    <row r="66" spans="1:6" ht="15.75" customHeight="1" x14ac:dyDescent="0.15">
      <c r="A66" s="2"/>
      <c r="F66" s="13"/>
    </row>
    <row r="67" spans="1:6" ht="15.75" customHeight="1" x14ac:dyDescent="0.15">
      <c r="A67" s="2"/>
      <c r="F67" s="13"/>
    </row>
    <row r="68" spans="1:6" ht="15.75" customHeight="1" x14ac:dyDescent="0.15"/>
  </sheetData>
  <mergeCells count="27">
    <mergeCell ref="B27:E27"/>
    <mergeCell ref="B28:E28"/>
    <mergeCell ref="B29:E34"/>
    <mergeCell ref="G33:J33"/>
    <mergeCell ref="G38:J38"/>
    <mergeCell ref="G22:I23"/>
    <mergeCell ref="J22:J23"/>
    <mergeCell ref="G24:I25"/>
    <mergeCell ref="J24:J25"/>
    <mergeCell ref="G26:I27"/>
    <mergeCell ref="J26:J27"/>
    <mergeCell ref="B9:B13"/>
    <mergeCell ref="C9:D9"/>
    <mergeCell ref="C11:D11"/>
    <mergeCell ref="G11:I13"/>
    <mergeCell ref="J11:J13"/>
    <mergeCell ref="C13:D13"/>
    <mergeCell ref="B2:J2"/>
    <mergeCell ref="B3:D3"/>
    <mergeCell ref="B4:B8"/>
    <mergeCell ref="C4:D4"/>
    <mergeCell ref="G4:I6"/>
    <mergeCell ref="J4:J6"/>
    <mergeCell ref="C6:D6"/>
    <mergeCell ref="C8:D8"/>
    <mergeCell ref="G8:I9"/>
    <mergeCell ref="J8:J9"/>
  </mergeCells>
  <phoneticPr fontId="7" type="noConversion"/>
  <conditionalFormatting sqref="E16:E26">
    <cfRule type="iconSet" priority="2">
      <iconSet iconSet="3Signs">
        <cfvo type="percent" val="0"/>
        <cfvo type="num" val="-20"/>
        <cfvo type="num" val="0"/>
      </iconSet>
    </cfRule>
  </conditionalFormatting>
  <conditionalFormatting sqref="J16 J20">
    <cfRule type="iconSet" priority="3">
      <iconSet iconSet="3Signs">
        <cfvo type="percent" val="0"/>
        <cfvo type="num" val="-20"/>
        <cfvo type="num" val="0"/>
      </iconSet>
    </cfRule>
  </conditionalFormatting>
  <conditionalFormatting sqref="J17:J19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tableParts count="2">
    <tablePart r:id="rId2"/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38"/>
  <sheetViews>
    <sheetView showGridLines="0" zoomScaleNormal="100" workbookViewId="0">
      <selection activeCell="B10" sqref="B10:O10"/>
    </sheetView>
  </sheetViews>
  <sheetFormatPr defaultRowHeight="11.25" x14ac:dyDescent="0.15"/>
  <cols>
    <col min="1" max="1" width="1.6640625" customWidth="1"/>
    <col min="2" max="2" width="30.1640625" customWidth="1"/>
    <col min="3" max="15" width="15.33203125" customWidth="1"/>
  </cols>
  <sheetData>
    <row r="1" spans="1:16" ht="8.1" customHeight="1" x14ac:dyDescent="0.6">
      <c r="A1" s="3"/>
      <c r="B1" s="1"/>
      <c r="C1" s="1"/>
      <c r="D1" s="1"/>
      <c r="E1" s="1"/>
      <c r="F1" s="1"/>
      <c r="G1" s="1"/>
      <c r="H1" s="1"/>
    </row>
    <row r="2" spans="1:16" ht="51.95" customHeight="1" x14ac:dyDescent="0.15">
      <c r="A2" s="3"/>
      <c r="B2" s="70" t="s">
        <v>27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6" ht="8.1" customHeight="1" x14ac:dyDescent="0.25">
      <c r="A3" s="2"/>
      <c r="B3" s="98"/>
      <c r="C3" s="98"/>
      <c r="D3" s="98"/>
      <c r="E3" s="37"/>
      <c r="F3" s="38"/>
      <c r="G3" s="37"/>
      <c r="H3" s="39"/>
      <c r="I3" s="40"/>
      <c r="J3" s="40"/>
      <c r="K3" s="40"/>
      <c r="L3" s="40"/>
      <c r="M3" s="40"/>
      <c r="N3" s="40"/>
      <c r="O3" s="40"/>
    </row>
    <row r="4" spans="1:16" ht="15.95" customHeight="1" x14ac:dyDescent="0.25">
      <c r="A4" s="2"/>
      <c r="B4" s="41"/>
      <c r="C4" s="42" t="s">
        <v>28</v>
      </c>
      <c r="D4" s="42" t="s">
        <v>29</v>
      </c>
      <c r="E4" s="42" t="s">
        <v>30</v>
      </c>
      <c r="F4" s="43" t="s">
        <v>31</v>
      </c>
      <c r="G4" s="42" t="s">
        <v>32</v>
      </c>
      <c r="H4" s="42" t="s">
        <v>33</v>
      </c>
      <c r="I4" s="42" t="s">
        <v>34</v>
      </c>
      <c r="J4" s="42" t="s">
        <v>35</v>
      </c>
      <c r="K4" s="42" t="s">
        <v>36</v>
      </c>
      <c r="L4" s="42" t="s">
        <v>37</v>
      </c>
      <c r="M4" s="42" t="s">
        <v>38</v>
      </c>
      <c r="N4" s="42" t="s">
        <v>64</v>
      </c>
      <c r="O4" s="44" t="s">
        <v>39</v>
      </c>
    </row>
    <row r="5" spans="1:16" ht="15.95" customHeight="1" x14ac:dyDescent="0.25">
      <c r="A5" s="2"/>
      <c r="B5" s="41" t="s">
        <v>40</v>
      </c>
      <c r="C5" s="45">
        <v>0</v>
      </c>
      <c r="D5" s="45">
        <v>0</v>
      </c>
      <c r="E5" s="45">
        <v>0</v>
      </c>
      <c r="F5" s="60">
        <v>0</v>
      </c>
      <c r="G5" s="45">
        <v>0</v>
      </c>
      <c r="H5" s="45">
        <v>0</v>
      </c>
      <c r="I5" s="45">
        <v>0</v>
      </c>
      <c r="J5" s="45">
        <v>0</v>
      </c>
      <c r="K5" s="45">
        <v>0</v>
      </c>
      <c r="L5" s="45">
        <v>0</v>
      </c>
      <c r="M5" s="45">
        <v>0</v>
      </c>
      <c r="N5" s="45">
        <v>0</v>
      </c>
      <c r="O5" s="45">
        <f>SUM(C5:N5)</f>
        <v>0</v>
      </c>
    </row>
    <row r="6" spans="1:16" ht="6.75" customHeight="1" x14ac:dyDescent="0.25">
      <c r="A6" s="2"/>
      <c r="B6" s="40"/>
      <c r="C6" s="40"/>
      <c r="D6" s="40"/>
      <c r="E6" s="40"/>
      <c r="F6" s="38"/>
      <c r="G6" s="40"/>
      <c r="H6" s="40"/>
      <c r="I6" s="40"/>
      <c r="J6" s="40"/>
      <c r="K6" s="40"/>
      <c r="L6" s="40"/>
      <c r="M6" s="40"/>
      <c r="N6" s="40"/>
      <c r="O6" s="40"/>
    </row>
    <row r="7" spans="1:16" ht="15.95" customHeight="1" x14ac:dyDescent="0.25">
      <c r="A7" s="2"/>
      <c r="B7" s="46" t="s">
        <v>41</v>
      </c>
      <c r="C7" s="47" t="s">
        <v>28</v>
      </c>
      <c r="D7" s="47" t="s">
        <v>29</v>
      </c>
      <c r="E7" s="48" t="s">
        <v>30</v>
      </c>
      <c r="F7" s="47" t="s">
        <v>31</v>
      </c>
      <c r="G7" s="47" t="s">
        <v>32</v>
      </c>
      <c r="H7" s="47" t="s">
        <v>42</v>
      </c>
      <c r="I7" s="47" t="s">
        <v>43</v>
      </c>
      <c r="J7" s="47" t="s">
        <v>44</v>
      </c>
      <c r="K7" s="47" t="s">
        <v>45</v>
      </c>
      <c r="L7" s="47" t="s">
        <v>46</v>
      </c>
      <c r="M7" s="47" t="s">
        <v>47</v>
      </c>
      <c r="N7" s="47" t="s">
        <v>48</v>
      </c>
      <c r="O7" s="47" t="s">
        <v>39</v>
      </c>
    </row>
    <row r="8" spans="1:16" ht="15.95" customHeight="1" x14ac:dyDescent="0.25">
      <c r="A8" s="2"/>
      <c r="B8" s="49" t="s">
        <v>23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f>SUM(表格1_182226[[#This Row],[1月]:[12月]])</f>
        <v>0</v>
      </c>
    </row>
    <row r="9" spans="1:16" ht="15.95" customHeight="1" x14ac:dyDescent="0.25">
      <c r="A9" s="2"/>
      <c r="B9" s="49" t="s">
        <v>50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f>SUM(表格1_182226[[#This Row],[1月]:[12月]])</f>
        <v>0</v>
      </c>
    </row>
    <row r="10" spans="1:16" ht="15.95" customHeight="1" x14ac:dyDescent="0.25">
      <c r="A10" s="2"/>
      <c r="B10" s="49" t="s">
        <v>51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f>SUM(表格1_182226[[#This Row],[1月]:[12月]])</f>
        <v>0</v>
      </c>
    </row>
    <row r="11" spans="1:16" ht="15.95" customHeight="1" x14ac:dyDescent="0.25">
      <c r="A11" s="2"/>
      <c r="B11" s="49" t="s">
        <v>57</v>
      </c>
      <c r="C11" s="57">
        <v>0</v>
      </c>
      <c r="D11" s="50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f>SUM(表格1_182226[[#This Row],[1月]:[12月]])</f>
        <v>0</v>
      </c>
    </row>
    <row r="12" spans="1:16" ht="15.95" customHeight="1" x14ac:dyDescent="0.25">
      <c r="A12" s="2"/>
      <c r="B12" s="46" t="s">
        <v>9</v>
      </c>
      <c r="C12" s="50">
        <f>SUBTOTAL(109,表格1_182226[1月])</f>
        <v>0</v>
      </c>
      <c r="D12" s="51">
        <f>SUBTOTAL(109,表格1_182226[2月])</f>
        <v>0</v>
      </c>
      <c r="E12" s="51">
        <f>SUBTOTAL(109,表格1_182226[3月])</f>
        <v>0</v>
      </c>
      <c r="F12" s="51">
        <f>SUBTOTAL(109,表格1_182226[4月])</f>
        <v>0</v>
      </c>
      <c r="G12" s="51">
        <f>SUBTOTAL(109,表格1_182226[5月])</f>
        <v>0</v>
      </c>
      <c r="H12" s="51">
        <f>SUBTOTAL(109,表格1_182226[6月])</f>
        <v>0</v>
      </c>
      <c r="I12" s="51">
        <f>SUBTOTAL(109,表格1_182226[7月])</f>
        <v>0</v>
      </c>
      <c r="J12" s="51">
        <f>SUBTOTAL(109,表格1_182226[8月])</f>
        <v>0</v>
      </c>
      <c r="K12" s="51">
        <f>SUBTOTAL(109,表格1_182226[9月])</f>
        <v>0</v>
      </c>
      <c r="L12" s="51">
        <f>SUBTOTAL(109,表格1_182226[10月])</f>
        <v>0</v>
      </c>
      <c r="M12" s="51">
        <f>SUBTOTAL(109,表格1_182226[11月])</f>
        <v>0</v>
      </c>
      <c r="N12" s="51">
        <f>SUBTOTAL(109,表格1_182226[12月])</f>
        <v>0</v>
      </c>
      <c r="O12" s="51">
        <f>SUBTOTAL(109,表格1_182226[年度總計])</f>
        <v>0</v>
      </c>
    </row>
    <row r="13" spans="1:16" ht="17.25" customHeight="1" x14ac:dyDescent="0.25">
      <c r="A13" s="2"/>
      <c r="B13" s="40"/>
      <c r="C13" s="40"/>
      <c r="D13" s="52"/>
      <c r="E13" s="53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6" ht="15.95" customHeight="1" x14ac:dyDescent="0.25">
      <c r="A14" s="2"/>
      <c r="B14" s="54" t="s">
        <v>14</v>
      </c>
      <c r="C14" s="47" t="s">
        <v>28</v>
      </c>
      <c r="D14" s="47" t="s">
        <v>29</v>
      </c>
      <c r="E14" s="48" t="s">
        <v>30</v>
      </c>
      <c r="F14" s="47" t="s">
        <v>31</v>
      </c>
      <c r="G14" s="47" t="s">
        <v>32</v>
      </c>
      <c r="H14" s="47" t="s">
        <v>42</v>
      </c>
      <c r="I14" s="47" t="s">
        <v>43</v>
      </c>
      <c r="J14" s="47" t="s">
        <v>44</v>
      </c>
      <c r="K14" s="47" t="s">
        <v>45</v>
      </c>
      <c r="L14" s="47" t="s">
        <v>46</v>
      </c>
      <c r="M14" s="47" t="s">
        <v>47</v>
      </c>
      <c r="N14" s="47" t="s">
        <v>48</v>
      </c>
      <c r="O14" s="47" t="s">
        <v>39</v>
      </c>
    </row>
    <row r="15" spans="1:16" ht="15.95" customHeight="1" x14ac:dyDescent="0.25">
      <c r="A15" s="2"/>
      <c r="B15" s="49" t="s">
        <v>15</v>
      </c>
      <c r="C15" s="50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f>SUM(表格1_1822[[#This Row],[1月]:[12月]])</f>
        <v>0</v>
      </c>
      <c r="P15" s="14"/>
    </row>
    <row r="16" spans="1:16" ht="15.75" customHeight="1" x14ac:dyDescent="0.25">
      <c r="A16" s="2"/>
      <c r="B16" s="49" t="s">
        <v>13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f>SUM(表格1_1822[[#This Row],[1月]:[12月]])</f>
        <v>0</v>
      </c>
      <c r="P16" s="36"/>
    </row>
    <row r="17" spans="1:16" ht="15.75" customHeight="1" x14ac:dyDescent="0.25">
      <c r="A17" s="2"/>
      <c r="B17" s="49" t="s">
        <v>16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f>SUM(表格1_1822[[#This Row],[1月]:[12月]])</f>
        <v>0</v>
      </c>
      <c r="P17" s="36"/>
    </row>
    <row r="18" spans="1:16" ht="15.75" customHeight="1" x14ac:dyDescent="0.25">
      <c r="A18" s="2"/>
      <c r="B18" s="49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f>SUM(表格1_1822[[#This Row],[1月]:[12月]])</f>
        <v>0</v>
      </c>
      <c r="P18" s="36"/>
    </row>
    <row r="19" spans="1:16" ht="15.75" customHeight="1" x14ac:dyDescent="0.25">
      <c r="A19" s="2"/>
      <c r="B19" s="49" t="s">
        <v>18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f>SUM(表格1_1822[[#This Row],[1月]:[12月]])</f>
        <v>0</v>
      </c>
      <c r="P19" s="36"/>
    </row>
    <row r="20" spans="1:16" ht="15.75" customHeight="1" x14ac:dyDescent="0.25">
      <c r="A20" s="2"/>
      <c r="B20" s="49" t="s">
        <v>19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f>SUM(表格1_1822[[#This Row],[1月]:[12月]])</f>
        <v>0</v>
      </c>
      <c r="P20" s="36"/>
    </row>
    <row r="21" spans="1:16" ht="15.75" customHeight="1" x14ac:dyDescent="0.25">
      <c r="A21" s="2"/>
      <c r="B21" s="49" t="s">
        <v>20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f>SUM(表格1_1822[[#This Row],[1月]:[12月]])</f>
        <v>0</v>
      </c>
      <c r="P21" s="36"/>
    </row>
    <row r="22" spans="1:16" ht="15.75" customHeight="1" x14ac:dyDescent="0.25">
      <c r="A22" s="2"/>
      <c r="B22" s="49" t="s">
        <v>21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f>SUM(表格1_1822[[#This Row],[1月]:[12月]])</f>
        <v>0</v>
      </c>
    </row>
    <row r="23" spans="1:16" ht="15.75" customHeight="1" x14ac:dyDescent="0.25">
      <c r="A23" s="2"/>
      <c r="B23" s="49" t="s">
        <v>22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f>SUM(表格1_1822[[#This Row],[1月]:[12月]])</f>
        <v>0</v>
      </c>
    </row>
    <row r="24" spans="1:16" ht="15.75" customHeight="1" x14ac:dyDescent="0.25">
      <c r="A24" s="2"/>
      <c r="B24" s="49" t="s">
        <v>66</v>
      </c>
      <c r="C24" s="50">
        <v>0</v>
      </c>
      <c r="D24" s="50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f>SUM(表格1_1822[[#This Row],[1月]:[12月]])</f>
        <v>0</v>
      </c>
    </row>
    <row r="25" spans="1:16" ht="15.75" customHeight="1" x14ac:dyDescent="0.25">
      <c r="A25" s="2"/>
      <c r="B25" s="46" t="s">
        <v>9</v>
      </c>
      <c r="C25" s="50">
        <f>SUBTOTAL(109,表格1_1822[1月])</f>
        <v>0</v>
      </c>
      <c r="D25" s="51">
        <f>SUM(D15:D24)</f>
        <v>0</v>
      </c>
      <c r="E25" s="51">
        <f>SUM(E15:E24)</f>
        <v>0</v>
      </c>
      <c r="F25" s="51">
        <f>SUBTOTAL(109,表格1_1822[4月])</f>
        <v>0</v>
      </c>
      <c r="G25" s="51">
        <f>SUBTOTAL(109,表格1_1822[5月])</f>
        <v>0</v>
      </c>
      <c r="H25" s="51">
        <f>SUBTOTAL(109,表格1_1822[6月])</f>
        <v>0</v>
      </c>
      <c r="I25" s="51">
        <f>SUBTOTAL(109,表格1_1822[7月])</f>
        <v>0</v>
      </c>
      <c r="J25" s="51">
        <f>SUBTOTAL(109,表格1_1822[8月])</f>
        <v>0</v>
      </c>
      <c r="K25" s="51">
        <f>SUBTOTAL(109,表格1_1822[9月])</f>
        <v>0</v>
      </c>
      <c r="L25" s="51">
        <f>SUBTOTAL(109,表格1_1822[10月])</f>
        <v>0</v>
      </c>
      <c r="M25" s="51">
        <f>SUBTOTAL(109,表格1_1822[11月])</f>
        <v>0</v>
      </c>
      <c r="N25" s="51">
        <f>SUBTOTAL(109,表格1_1822[12月])</f>
        <v>0</v>
      </c>
      <c r="O25" s="51">
        <f>SUBTOTAL(109,表格1_1822[年度總計])</f>
        <v>0</v>
      </c>
    </row>
    <row r="26" spans="1:16" ht="15.75" customHeight="1" x14ac:dyDescent="0.15">
      <c r="A26" s="2"/>
      <c r="D26" s="59"/>
    </row>
    <row r="27" spans="1:16" ht="15.75" customHeight="1" x14ac:dyDescent="0.15">
      <c r="A27" s="2"/>
    </row>
    <row r="28" spans="1:16" ht="15.75" customHeight="1" x14ac:dyDescent="0.15">
      <c r="A28" s="2"/>
    </row>
    <row r="29" spans="1:16" ht="15.75" customHeight="1" x14ac:dyDescent="0.15">
      <c r="A29" s="2"/>
    </row>
    <row r="30" spans="1:16" ht="15.75" customHeight="1" x14ac:dyDescent="0.15">
      <c r="A30" s="2"/>
    </row>
    <row r="31" spans="1:16" ht="15.75" customHeight="1" x14ac:dyDescent="0.15">
      <c r="A31" s="2"/>
    </row>
    <row r="32" spans="1:16" ht="15.75" customHeight="1" x14ac:dyDescent="0.15">
      <c r="A32" s="2"/>
    </row>
    <row r="33" spans="1:1" ht="15.75" customHeight="1" x14ac:dyDescent="0.15">
      <c r="A33" s="2"/>
    </row>
    <row r="34" spans="1:1" ht="15.75" customHeight="1" x14ac:dyDescent="0.15">
      <c r="A34" s="2"/>
    </row>
    <row r="35" spans="1:1" ht="15.75" customHeight="1" x14ac:dyDescent="0.15">
      <c r="A35" s="2"/>
    </row>
    <row r="36" spans="1:1" ht="15.75" customHeight="1" x14ac:dyDescent="0.15">
      <c r="A36" s="2"/>
    </row>
    <row r="37" spans="1:1" ht="15.75" customHeight="1" x14ac:dyDescent="0.15">
      <c r="A37" s="2"/>
    </row>
    <row r="38" spans="1:1" ht="15.75" customHeight="1" x14ac:dyDescent="0.15"/>
  </sheetData>
  <mergeCells count="2">
    <mergeCell ref="B2:O2"/>
    <mergeCell ref="B3:D3"/>
  </mergeCells>
  <phoneticPr fontId="7" type="noConversion"/>
  <pageMargins left="0.5" right="0.5" top="0.5" bottom="0.5" header="0.5" footer="0.5"/>
  <pageSetup scale="65" orientation="portrait" horizontalDpi="4294967292" r:id="rId1"/>
  <headerFooter alignWithMargins="0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8"/>
  <sheetViews>
    <sheetView showGridLines="0" workbookViewId="0">
      <selection activeCell="B2" sqref="B2:J2"/>
    </sheetView>
  </sheetViews>
  <sheetFormatPr defaultRowHeight="11.25" x14ac:dyDescent="0.15"/>
  <cols>
    <col min="1" max="1" width="1.6640625" customWidth="1"/>
    <col min="2" max="2" width="30.1640625" customWidth="1"/>
    <col min="3" max="3" width="16.5" customWidth="1"/>
    <col min="4" max="4" width="13.5" customWidth="1"/>
    <col min="5" max="5" width="12.5" customWidth="1"/>
    <col min="6" max="6" width="2.83203125" customWidth="1"/>
    <col min="7" max="7" width="29.33203125" customWidth="1"/>
    <col min="8" max="8" width="16.5" customWidth="1"/>
    <col min="9" max="9" width="13.5" customWidth="1"/>
    <col min="10" max="10" width="12.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51.95" customHeight="1" x14ac:dyDescent="0.15">
      <c r="A2" s="3"/>
      <c r="B2" s="70" t="s">
        <v>71</v>
      </c>
      <c r="C2" s="71"/>
      <c r="D2" s="71"/>
      <c r="E2" s="71"/>
      <c r="F2" s="71"/>
      <c r="G2" s="71"/>
      <c r="H2" s="71"/>
      <c r="I2" s="71"/>
      <c r="J2" s="71"/>
    </row>
    <row r="3" spans="1:10" ht="8.1" customHeight="1" x14ac:dyDescent="0.15">
      <c r="A3" s="2"/>
      <c r="B3" s="72"/>
      <c r="C3" s="72"/>
      <c r="D3" s="72"/>
      <c r="E3" s="4"/>
      <c r="F3" s="5"/>
      <c r="G3" s="4"/>
      <c r="H3" s="6"/>
      <c r="I3" s="7"/>
      <c r="J3" s="8"/>
    </row>
    <row r="4" spans="1:10" ht="15.95" customHeight="1" x14ac:dyDescent="0.15">
      <c r="A4" s="2"/>
      <c r="B4" s="73" t="s">
        <v>5</v>
      </c>
      <c r="C4" s="76" t="s">
        <v>23</v>
      </c>
      <c r="D4" s="77"/>
      <c r="E4" s="15">
        <v>0</v>
      </c>
      <c r="F4" s="5"/>
      <c r="G4" s="78" t="s">
        <v>10</v>
      </c>
      <c r="H4" s="79"/>
      <c r="I4" s="80"/>
      <c r="J4" s="87">
        <f>E8-J22</f>
        <v>0</v>
      </c>
    </row>
    <row r="5" spans="1:10" ht="15.95" customHeight="1" x14ac:dyDescent="0.15">
      <c r="A5" s="2"/>
      <c r="B5" s="74"/>
      <c r="C5" s="63" t="s">
        <v>50</v>
      </c>
      <c r="D5" s="64"/>
      <c r="E5" s="15">
        <v>0</v>
      </c>
      <c r="F5" s="5"/>
      <c r="G5" s="81"/>
      <c r="H5" s="82"/>
      <c r="I5" s="83"/>
      <c r="J5" s="88"/>
    </row>
    <row r="6" spans="1:10" ht="15.95" customHeight="1" x14ac:dyDescent="0.15">
      <c r="A6" s="2"/>
      <c r="B6" s="74"/>
      <c r="C6" s="76" t="s">
        <v>67</v>
      </c>
      <c r="D6" s="77"/>
      <c r="E6" s="15">
        <v>0</v>
      </c>
      <c r="F6" s="5"/>
      <c r="G6" s="84"/>
      <c r="H6" s="85"/>
      <c r="I6" s="86"/>
      <c r="J6" s="89"/>
    </row>
    <row r="7" spans="1:10" ht="15.95" customHeight="1" x14ac:dyDescent="0.15">
      <c r="A7" s="2"/>
      <c r="B7" s="74"/>
      <c r="C7" s="63" t="s">
        <v>68</v>
      </c>
      <c r="D7" s="64"/>
      <c r="E7" s="15">
        <v>0</v>
      </c>
      <c r="F7" s="5"/>
      <c r="G7" s="61"/>
      <c r="H7" s="61"/>
      <c r="I7" s="61"/>
      <c r="J7" s="62"/>
    </row>
    <row r="8" spans="1:10" ht="15.95" customHeight="1" x14ac:dyDescent="0.15">
      <c r="A8" s="2"/>
      <c r="B8" s="75"/>
      <c r="C8" s="90" t="s">
        <v>3</v>
      </c>
      <c r="D8" s="91"/>
      <c r="E8" s="62">
        <f>SUM(E4:E7)</f>
        <v>0</v>
      </c>
      <c r="F8" s="5"/>
      <c r="G8" s="78" t="s">
        <v>11</v>
      </c>
      <c r="H8" s="79"/>
      <c r="I8" s="80"/>
      <c r="J8" s="87">
        <f>E13-J24</f>
        <v>0</v>
      </c>
    </row>
    <row r="9" spans="1:10" ht="15.95" customHeight="1" x14ac:dyDescent="0.15">
      <c r="A9" s="2"/>
      <c r="B9" s="73" t="s">
        <v>4</v>
      </c>
      <c r="C9" s="76" t="s">
        <v>23</v>
      </c>
      <c r="D9" s="77"/>
      <c r="E9" s="15">
        <v>0</v>
      </c>
      <c r="F9" s="5"/>
      <c r="G9" s="84"/>
      <c r="H9" s="85"/>
      <c r="I9" s="86"/>
      <c r="J9" s="89"/>
    </row>
    <row r="10" spans="1:10" ht="15.95" customHeight="1" x14ac:dyDescent="0.15">
      <c r="A10" s="2"/>
      <c r="B10" s="74"/>
      <c r="C10" s="63" t="s">
        <v>50</v>
      </c>
      <c r="D10" s="64"/>
      <c r="E10" s="15">
        <v>0</v>
      </c>
      <c r="F10" s="5"/>
      <c r="G10" s="61"/>
      <c r="H10" s="61"/>
      <c r="I10" s="61"/>
      <c r="J10" s="62"/>
    </row>
    <row r="11" spans="1:10" ht="15.95" customHeight="1" x14ac:dyDescent="0.15">
      <c r="A11" s="2"/>
      <c r="B11" s="74"/>
      <c r="C11" s="76" t="s">
        <v>67</v>
      </c>
      <c r="D11" s="77"/>
      <c r="E11" s="15">
        <v>0</v>
      </c>
      <c r="F11" s="5"/>
      <c r="G11" s="78" t="s">
        <v>12</v>
      </c>
      <c r="H11" s="79"/>
      <c r="I11" s="80"/>
      <c r="J11" s="87">
        <f>J8-J4</f>
        <v>0</v>
      </c>
    </row>
    <row r="12" spans="1:10" ht="15.95" customHeight="1" x14ac:dyDescent="0.15">
      <c r="A12" s="2"/>
      <c r="B12" s="74"/>
      <c r="C12" s="63" t="s">
        <v>69</v>
      </c>
      <c r="D12" s="64"/>
      <c r="E12" s="15">
        <v>0</v>
      </c>
      <c r="F12" s="5"/>
      <c r="G12" s="81"/>
      <c r="H12" s="82"/>
      <c r="I12" s="83"/>
      <c r="J12" s="88"/>
    </row>
    <row r="13" spans="1:10" ht="15.95" customHeight="1" x14ac:dyDescent="0.15">
      <c r="A13" s="2"/>
      <c r="B13" s="75"/>
      <c r="C13" s="90" t="s">
        <v>3</v>
      </c>
      <c r="D13" s="91"/>
      <c r="E13" s="62">
        <f>SUM(E9:E12)</f>
        <v>0</v>
      </c>
      <c r="F13" s="5"/>
      <c r="G13" s="84"/>
      <c r="H13" s="85"/>
      <c r="I13" s="86"/>
      <c r="J13" s="89"/>
    </row>
    <row r="14" spans="1:10" ht="15.95" customHeight="1" x14ac:dyDescent="0.15">
      <c r="A14" s="2"/>
      <c r="B14" s="66"/>
      <c r="C14" s="66"/>
      <c r="D14" s="9"/>
      <c r="E14" s="10"/>
      <c r="F14" s="5"/>
      <c r="G14" s="11"/>
      <c r="H14" s="11"/>
      <c r="I14" s="11"/>
      <c r="J14" s="12"/>
    </row>
    <row r="15" spans="1:10" ht="15.95" customHeight="1" x14ac:dyDescent="0.15">
      <c r="A15" s="2"/>
      <c r="B15" s="16" t="s">
        <v>14</v>
      </c>
      <c r="C15" s="17" t="s">
        <v>0</v>
      </c>
      <c r="D15" s="17" t="s">
        <v>1</v>
      </c>
      <c r="E15" s="18" t="s">
        <v>2</v>
      </c>
      <c r="F15" s="14"/>
      <c r="G15" s="29" t="s">
        <v>49</v>
      </c>
      <c r="H15" s="55" t="s">
        <v>54</v>
      </c>
      <c r="I15" s="56" t="s">
        <v>55</v>
      </c>
      <c r="J15" s="30" t="s">
        <v>52</v>
      </c>
    </row>
    <row r="16" spans="1:10" ht="15.75" customHeight="1" x14ac:dyDescent="0.15">
      <c r="A16" s="2"/>
      <c r="B16" s="22" t="s">
        <v>15</v>
      </c>
      <c r="C16" s="19">
        <v>0</v>
      </c>
      <c r="D16" s="19">
        <v>0</v>
      </c>
      <c r="E16" s="20">
        <f>表格1_1426[預計成本]-表格1_1426[實際成本]</f>
        <v>0</v>
      </c>
      <c r="F16" s="65"/>
      <c r="G16" s="31"/>
      <c r="H16" s="32">
        <v>0</v>
      </c>
      <c r="I16" s="32">
        <v>0</v>
      </c>
      <c r="J16" s="34">
        <f>表格10171527[本金]+表格10171527[進出金額]</f>
        <v>0</v>
      </c>
    </row>
    <row r="17" spans="1:10" ht="15.75" customHeight="1" x14ac:dyDescent="0.15">
      <c r="A17" s="2"/>
      <c r="B17" s="22" t="s">
        <v>13</v>
      </c>
      <c r="C17" s="19">
        <v>0</v>
      </c>
      <c r="D17" s="19">
        <v>0</v>
      </c>
      <c r="E17" s="20">
        <f>表格1_1426[預計成本]-表格1_1426[實際成本]</f>
        <v>0</v>
      </c>
      <c r="F17" s="65"/>
      <c r="G17" s="31"/>
      <c r="H17" s="32">
        <v>0</v>
      </c>
      <c r="I17" s="32">
        <v>0</v>
      </c>
      <c r="J17" s="34">
        <f>表格10171527[本金]+表格10171527[進出金額]</f>
        <v>0</v>
      </c>
    </row>
    <row r="18" spans="1:10" ht="15.75" customHeight="1" x14ac:dyDescent="0.15">
      <c r="A18" s="2"/>
      <c r="B18" s="22" t="s">
        <v>16</v>
      </c>
      <c r="C18" s="19">
        <v>0</v>
      </c>
      <c r="D18" s="19">
        <v>0</v>
      </c>
      <c r="E18" s="20">
        <f>表格1_1426[預計成本]-表格1_1426[實際成本]</f>
        <v>0</v>
      </c>
      <c r="F18" s="65"/>
      <c r="G18" s="31"/>
      <c r="H18" s="32">
        <v>0</v>
      </c>
      <c r="I18" s="32">
        <v>0</v>
      </c>
      <c r="J18" s="34">
        <f>表格10171527[本金]+表格10171527[進出金額]</f>
        <v>0</v>
      </c>
    </row>
    <row r="19" spans="1:10" ht="15.75" customHeight="1" x14ac:dyDescent="0.15">
      <c r="A19" s="2"/>
      <c r="B19" s="22" t="s">
        <v>17</v>
      </c>
      <c r="C19" s="19">
        <v>0</v>
      </c>
      <c r="D19" s="19">
        <v>0</v>
      </c>
      <c r="E19" s="20">
        <f>表格1_1426[預計成本]-表格1_1426[實際成本]</f>
        <v>0</v>
      </c>
      <c r="F19" s="65"/>
      <c r="G19" s="31"/>
      <c r="H19" s="32">
        <v>0</v>
      </c>
      <c r="I19" s="32">
        <v>0</v>
      </c>
      <c r="J19" s="34">
        <f>表格10171527[本金]+表格10171527[進出金額]</f>
        <v>0</v>
      </c>
    </row>
    <row r="20" spans="1:10" ht="15.75" customHeight="1" x14ac:dyDescent="0.15">
      <c r="A20" s="2"/>
      <c r="B20" s="22" t="s">
        <v>18</v>
      </c>
      <c r="C20" s="19">
        <v>0</v>
      </c>
      <c r="D20" s="19">
        <v>0</v>
      </c>
      <c r="E20" s="20">
        <f>表格1_1426[預計成本]-表格1_1426[實際成本]</f>
        <v>0</v>
      </c>
      <c r="F20" s="65"/>
      <c r="G20" s="29" t="s">
        <v>9</v>
      </c>
      <c r="H20" s="32">
        <f>SUBTOTAL(109,表格10171527[本金])</f>
        <v>0</v>
      </c>
      <c r="I20" s="32">
        <f>SUBTOTAL(109,表格10171527[進出金額])</f>
        <v>0</v>
      </c>
      <c r="J20" s="33">
        <f>SUBTOTAL(109,表格10171527[總額])</f>
        <v>0</v>
      </c>
    </row>
    <row r="21" spans="1:10" ht="15.75" customHeight="1" x14ac:dyDescent="0.15">
      <c r="A21" s="2"/>
      <c r="B21" s="22" t="s">
        <v>19</v>
      </c>
      <c r="C21" s="19">
        <v>0</v>
      </c>
      <c r="D21" s="19">
        <v>0</v>
      </c>
      <c r="E21" s="20">
        <f>表格1_1426[預計成本]-表格1_1426[實際成本]</f>
        <v>0</v>
      </c>
      <c r="F21" s="65"/>
    </row>
    <row r="22" spans="1:10" ht="15.75" customHeight="1" x14ac:dyDescent="0.15">
      <c r="A22" s="2"/>
      <c r="B22" s="22" t="s">
        <v>20</v>
      </c>
      <c r="C22" s="19">
        <v>0</v>
      </c>
      <c r="D22" s="19">
        <v>0</v>
      </c>
      <c r="E22" s="20">
        <f>表格1_1426[預計成本]-表格1_1426[實際成本]</f>
        <v>0</v>
      </c>
      <c r="F22" s="65"/>
      <c r="G22" s="78" t="s">
        <v>6</v>
      </c>
      <c r="H22" s="79"/>
      <c r="I22" s="80"/>
      <c r="J22" s="87">
        <f>C26</f>
        <v>0</v>
      </c>
    </row>
    <row r="23" spans="1:10" ht="15.75" customHeight="1" x14ac:dyDescent="0.15">
      <c r="A23" s="2"/>
      <c r="B23" s="22" t="s">
        <v>21</v>
      </c>
      <c r="C23" s="19">
        <v>0</v>
      </c>
      <c r="D23" s="19">
        <v>0</v>
      </c>
      <c r="E23" s="20">
        <f>表格1_1426[預計成本]-表格1_1426[實際成本]</f>
        <v>0</v>
      </c>
      <c r="F23" s="65"/>
      <c r="G23" s="84"/>
      <c r="H23" s="85"/>
      <c r="I23" s="86"/>
      <c r="J23" s="89"/>
    </row>
    <row r="24" spans="1:10" ht="15.75" customHeight="1" x14ac:dyDescent="0.15">
      <c r="A24" s="2"/>
      <c r="B24" s="22" t="s">
        <v>22</v>
      </c>
      <c r="C24" s="19">
        <v>0</v>
      </c>
      <c r="D24" s="19">
        <v>0</v>
      </c>
      <c r="E24" s="20">
        <f>表格1_1426[預計成本]-表格1_1426[實際成本]</f>
        <v>0</v>
      </c>
      <c r="F24" s="65"/>
      <c r="G24" s="78" t="s">
        <v>7</v>
      </c>
      <c r="H24" s="79"/>
      <c r="I24" s="80"/>
      <c r="J24" s="87">
        <f>D26</f>
        <v>0</v>
      </c>
    </row>
    <row r="25" spans="1:10" ht="15.75" customHeight="1" x14ac:dyDescent="0.15">
      <c r="A25" s="2"/>
      <c r="B25" s="22" t="s">
        <v>65</v>
      </c>
      <c r="C25" s="19">
        <v>0</v>
      </c>
      <c r="D25" s="19">
        <v>0</v>
      </c>
      <c r="E25" s="20">
        <f>表格1_1426[預計成本]-表格1_1426[實際成本]</f>
        <v>0</v>
      </c>
      <c r="F25" s="65"/>
      <c r="G25" s="84"/>
      <c r="H25" s="85"/>
      <c r="I25" s="86"/>
      <c r="J25" s="89"/>
    </row>
    <row r="26" spans="1:10" ht="15.75" customHeight="1" x14ac:dyDescent="0.15">
      <c r="A26" s="2"/>
      <c r="B26" s="16" t="s">
        <v>9</v>
      </c>
      <c r="C26" s="19">
        <f>SUBTOTAL(109,表格1_1426[預計成本])</f>
        <v>0</v>
      </c>
      <c r="D26" s="19">
        <f>SUBTOTAL(109,表格1_1426[實際成本])</f>
        <v>0</v>
      </c>
      <c r="E26" s="21">
        <f>SUBTOTAL(109,表格1_1426[差額])</f>
        <v>0</v>
      </c>
      <c r="F26" s="65"/>
      <c r="G26" s="78" t="s">
        <v>8</v>
      </c>
      <c r="H26" s="79"/>
      <c r="I26" s="80"/>
      <c r="J26" s="87">
        <f>J22-J24</f>
        <v>0</v>
      </c>
    </row>
    <row r="27" spans="1:10" ht="15.75" customHeight="1" thickBot="1" x14ac:dyDescent="0.2">
      <c r="A27" s="2"/>
      <c r="B27" s="94"/>
      <c r="C27" s="94"/>
      <c r="D27" s="94"/>
      <c r="E27" s="94"/>
      <c r="F27" s="65"/>
      <c r="G27" s="84"/>
      <c r="H27" s="85"/>
      <c r="I27" s="86"/>
      <c r="J27" s="89"/>
    </row>
    <row r="28" spans="1:10" ht="15.75" customHeight="1" thickBot="1" x14ac:dyDescent="0.3">
      <c r="A28" s="2"/>
      <c r="B28" s="95" t="s">
        <v>53</v>
      </c>
      <c r="C28" s="96"/>
      <c r="D28" s="96"/>
      <c r="E28" s="97"/>
      <c r="F28" s="65"/>
    </row>
    <row r="29" spans="1:10" ht="15.75" customHeight="1" thickBot="1" x14ac:dyDescent="0.2">
      <c r="A29" s="2"/>
      <c r="B29" s="67"/>
      <c r="C29" s="68"/>
      <c r="D29" s="68"/>
      <c r="E29" s="69"/>
      <c r="F29" s="65"/>
    </row>
    <row r="30" spans="1:10" ht="15.75" customHeight="1" thickBot="1" x14ac:dyDescent="0.2">
      <c r="A30" s="2"/>
      <c r="B30" s="67"/>
      <c r="C30" s="68"/>
      <c r="D30" s="68"/>
      <c r="E30" s="69"/>
      <c r="F30" s="65"/>
    </row>
    <row r="31" spans="1:10" ht="15.75" customHeight="1" thickBot="1" x14ac:dyDescent="0.2">
      <c r="A31" s="2"/>
      <c r="B31" s="67"/>
      <c r="C31" s="68"/>
      <c r="D31" s="68"/>
      <c r="E31" s="69"/>
      <c r="F31" s="65"/>
    </row>
    <row r="32" spans="1:10" ht="15.75" customHeight="1" thickBot="1" x14ac:dyDescent="0.2">
      <c r="A32" s="2"/>
      <c r="B32" s="67"/>
      <c r="C32" s="68"/>
      <c r="D32" s="68"/>
      <c r="E32" s="69"/>
      <c r="F32" s="65"/>
    </row>
    <row r="33" spans="1:10" ht="15.75" customHeight="1" thickBot="1" x14ac:dyDescent="0.2">
      <c r="A33" s="2"/>
      <c r="B33" s="67"/>
      <c r="C33" s="68"/>
      <c r="D33" s="68"/>
      <c r="E33" s="69"/>
      <c r="F33" s="65"/>
      <c r="G33" s="93"/>
      <c r="H33" s="93"/>
      <c r="I33" s="93"/>
      <c r="J33" s="93"/>
    </row>
    <row r="34" spans="1:10" ht="15.75" customHeight="1" thickBot="1" x14ac:dyDescent="0.2">
      <c r="A34" s="2"/>
      <c r="B34" s="67"/>
      <c r="C34" s="68"/>
      <c r="D34" s="68"/>
      <c r="E34" s="69"/>
      <c r="F34" s="65"/>
    </row>
    <row r="35" spans="1:10" ht="15.75" customHeight="1" x14ac:dyDescent="0.15">
      <c r="A35" s="2"/>
      <c r="F35" s="65"/>
    </row>
    <row r="36" spans="1:10" ht="15.75" customHeight="1" x14ac:dyDescent="0.15">
      <c r="A36" s="2"/>
      <c r="F36" s="65"/>
    </row>
    <row r="37" spans="1:10" ht="15.75" customHeight="1" x14ac:dyDescent="0.15">
      <c r="A37" s="2"/>
      <c r="F37" s="65"/>
    </row>
    <row r="38" spans="1:10" ht="15.75" customHeight="1" x14ac:dyDescent="0.15">
      <c r="A38" s="2"/>
      <c r="F38" s="65"/>
      <c r="G38" s="92"/>
      <c r="H38" s="92"/>
      <c r="I38" s="92"/>
      <c r="J38" s="92"/>
    </row>
    <row r="39" spans="1:10" ht="15.75" customHeight="1" x14ac:dyDescent="0.15">
      <c r="A39" s="2"/>
      <c r="F39" s="65"/>
    </row>
    <row r="40" spans="1:10" ht="15.75" customHeight="1" x14ac:dyDescent="0.15">
      <c r="A40" s="2"/>
      <c r="F40" s="65"/>
    </row>
    <row r="41" spans="1:10" ht="15.75" customHeight="1" x14ac:dyDescent="0.15">
      <c r="A41" s="2"/>
      <c r="F41" s="65"/>
    </row>
    <row r="42" spans="1:10" ht="15.75" customHeight="1" x14ac:dyDescent="0.15">
      <c r="A42" s="2"/>
      <c r="F42" s="65"/>
    </row>
    <row r="43" spans="1:10" ht="15.75" customHeight="1" x14ac:dyDescent="0.15">
      <c r="A43" s="2"/>
      <c r="F43" s="65"/>
    </row>
    <row r="44" spans="1:10" ht="15.75" customHeight="1" x14ac:dyDescent="0.15">
      <c r="A44" s="2"/>
      <c r="F44" s="65"/>
    </row>
    <row r="45" spans="1:10" ht="15.75" customHeight="1" x14ac:dyDescent="0.15">
      <c r="A45" s="2"/>
      <c r="F45" s="65"/>
    </row>
    <row r="46" spans="1:10" ht="15.75" customHeight="1" x14ac:dyDescent="0.15">
      <c r="A46" s="2"/>
      <c r="F46" s="65"/>
    </row>
    <row r="47" spans="1:10" ht="15.75" customHeight="1" x14ac:dyDescent="0.15">
      <c r="A47" s="2"/>
      <c r="F47" s="65"/>
    </row>
    <row r="48" spans="1:10" ht="15.75" customHeight="1" x14ac:dyDescent="0.15">
      <c r="A48" s="2"/>
      <c r="F48" s="65"/>
    </row>
    <row r="49" spans="1:6" ht="15.75" customHeight="1" x14ac:dyDescent="0.15">
      <c r="A49" s="2"/>
      <c r="F49" s="65"/>
    </row>
    <row r="50" spans="1:6" ht="15.75" customHeight="1" x14ac:dyDescent="0.15">
      <c r="A50" s="2"/>
      <c r="F50" s="65"/>
    </row>
    <row r="51" spans="1:6" ht="15.75" customHeight="1" x14ac:dyDescent="0.15">
      <c r="A51" s="2"/>
      <c r="F51" s="65"/>
    </row>
    <row r="52" spans="1:6" ht="15.75" customHeight="1" x14ac:dyDescent="0.15">
      <c r="A52" s="2"/>
      <c r="F52" s="65"/>
    </row>
    <row r="53" spans="1:6" ht="15.75" customHeight="1" x14ac:dyDescent="0.15">
      <c r="A53" s="2"/>
      <c r="F53" s="65"/>
    </row>
    <row r="54" spans="1:6" ht="15.75" customHeight="1" x14ac:dyDescent="0.15">
      <c r="A54" s="2"/>
      <c r="F54" s="65"/>
    </row>
    <row r="55" spans="1:6" ht="15.75" customHeight="1" x14ac:dyDescent="0.15">
      <c r="A55" s="2"/>
      <c r="F55" s="65"/>
    </row>
    <row r="56" spans="1:6" ht="15.75" customHeight="1" x14ac:dyDescent="0.15">
      <c r="A56" s="2"/>
      <c r="F56" s="65"/>
    </row>
    <row r="57" spans="1:6" ht="15.75" customHeight="1" x14ac:dyDescent="0.15">
      <c r="A57" s="2"/>
      <c r="F57" s="65"/>
    </row>
    <row r="58" spans="1:6" ht="15.75" customHeight="1" x14ac:dyDescent="0.15">
      <c r="A58" s="2"/>
      <c r="F58" s="65"/>
    </row>
    <row r="59" spans="1:6" ht="15.75" customHeight="1" x14ac:dyDescent="0.15">
      <c r="A59" s="2"/>
      <c r="F59" s="65"/>
    </row>
    <row r="60" spans="1:6" ht="15.75" customHeight="1" x14ac:dyDescent="0.15">
      <c r="A60" s="2"/>
      <c r="F60" s="65"/>
    </row>
    <row r="61" spans="1:6" ht="15.75" customHeight="1" x14ac:dyDescent="0.15">
      <c r="A61" s="2"/>
      <c r="F61" s="13"/>
    </row>
    <row r="62" spans="1:6" ht="15.75" customHeight="1" x14ac:dyDescent="0.15">
      <c r="A62" s="2"/>
      <c r="F62" s="13"/>
    </row>
    <row r="63" spans="1:6" ht="15.75" customHeight="1" x14ac:dyDescent="0.15">
      <c r="A63" s="2"/>
      <c r="F63" s="13"/>
    </row>
    <row r="64" spans="1:6" ht="15.75" customHeight="1" x14ac:dyDescent="0.15">
      <c r="A64" s="2"/>
      <c r="F64" s="13"/>
    </row>
    <row r="65" spans="1:6" ht="15.75" customHeight="1" x14ac:dyDescent="0.15">
      <c r="A65" s="2"/>
      <c r="F65" s="13"/>
    </row>
    <row r="66" spans="1:6" ht="15.75" customHeight="1" x14ac:dyDescent="0.15">
      <c r="A66" s="2"/>
      <c r="F66" s="13"/>
    </row>
    <row r="67" spans="1:6" ht="15.75" customHeight="1" x14ac:dyDescent="0.15">
      <c r="A67" s="2"/>
      <c r="F67" s="13"/>
    </row>
    <row r="68" spans="1:6" ht="15.75" customHeight="1" x14ac:dyDescent="0.15"/>
  </sheetData>
  <mergeCells count="27">
    <mergeCell ref="B27:E27"/>
    <mergeCell ref="B28:E28"/>
    <mergeCell ref="B29:E34"/>
    <mergeCell ref="G33:J33"/>
    <mergeCell ref="G38:J38"/>
    <mergeCell ref="G22:I23"/>
    <mergeCell ref="J22:J23"/>
    <mergeCell ref="G24:I25"/>
    <mergeCell ref="J24:J25"/>
    <mergeCell ref="G26:I27"/>
    <mergeCell ref="J26:J27"/>
    <mergeCell ref="B9:B13"/>
    <mergeCell ref="C9:D9"/>
    <mergeCell ref="C11:D11"/>
    <mergeCell ref="G11:I13"/>
    <mergeCell ref="J11:J13"/>
    <mergeCell ref="C13:D13"/>
    <mergeCell ref="B2:J2"/>
    <mergeCell ref="B3:D3"/>
    <mergeCell ref="B4:B8"/>
    <mergeCell ref="C4:D4"/>
    <mergeCell ref="G4:I6"/>
    <mergeCell ref="J4:J6"/>
    <mergeCell ref="C6:D6"/>
    <mergeCell ref="C8:D8"/>
    <mergeCell ref="G8:I9"/>
    <mergeCell ref="J8:J9"/>
  </mergeCells>
  <phoneticPr fontId="7" type="noConversion"/>
  <conditionalFormatting sqref="E16:E26">
    <cfRule type="iconSet" priority="2">
      <iconSet iconSet="3Signs">
        <cfvo type="percent" val="0"/>
        <cfvo type="num" val="-20"/>
        <cfvo type="num" val="0"/>
      </iconSet>
    </cfRule>
  </conditionalFormatting>
  <conditionalFormatting sqref="J16 J20">
    <cfRule type="iconSet" priority="3">
      <iconSet iconSet="3Signs">
        <cfvo type="percent" val="0"/>
        <cfvo type="num" val="-20"/>
        <cfvo type="num" val="0"/>
      </iconSet>
    </cfRule>
  </conditionalFormatting>
  <conditionalFormatting sqref="J17:J19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8"/>
  <sheetViews>
    <sheetView showGridLines="0" workbookViewId="0">
      <selection activeCell="B2" sqref="B2:J2"/>
    </sheetView>
  </sheetViews>
  <sheetFormatPr defaultRowHeight="11.25" x14ac:dyDescent="0.15"/>
  <cols>
    <col min="1" max="1" width="1.6640625" customWidth="1"/>
    <col min="2" max="2" width="30.1640625" customWidth="1"/>
    <col min="3" max="3" width="16.5" customWidth="1"/>
    <col min="4" max="4" width="13.5" customWidth="1"/>
    <col min="5" max="5" width="12.5" customWidth="1"/>
    <col min="6" max="6" width="2.83203125" customWidth="1"/>
    <col min="7" max="7" width="29.33203125" customWidth="1"/>
    <col min="8" max="8" width="16.5" customWidth="1"/>
    <col min="9" max="9" width="13.5" customWidth="1"/>
    <col min="10" max="10" width="12.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51.95" customHeight="1" x14ac:dyDescent="0.15">
      <c r="A2" s="3"/>
      <c r="B2" s="70" t="s">
        <v>56</v>
      </c>
      <c r="C2" s="71"/>
      <c r="D2" s="71"/>
      <c r="E2" s="71"/>
      <c r="F2" s="71"/>
      <c r="G2" s="71"/>
      <c r="H2" s="71"/>
      <c r="I2" s="71"/>
      <c r="J2" s="71"/>
    </row>
    <row r="3" spans="1:10" ht="8.1" customHeight="1" x14ac:dyDescent="0.15">
      <c r="A3" s="2"/>
      <c r="B3" s="72"/>
      <c r="C3" s="72"/>
      <c r="D3" s="72"/>
      <c r="E3" s="4"/>
      <c r="F3" s="5"/>
      <c r="G3" s="4"/>
      <c r="H3" s="6"/>
      <c r="I3" s="7"/>
      <c r="J3" s="8"/>
    </row>
    <row r="4" spans="1:10" ht="15.95" customHeight="1" x14ac:dyDescent="0.15">
      <c r="A4" s="2"/>
      <c r="B4" s="73" t="s">
        <v>5</v>
      </c>
      <c r="C4" s="76" t="s">
        <v>23</v>
      </c>
      <c r="D4" s="77"/>
      <c r="E4" s="15">
        <v>0</v>
      </c>
      <c r="F4" s="5"/>
      <c r="G4" s="78" t="s">
        <v>10</v>
      </c>
      <c r="H4" s="79"/>
      <c r="I4" s="80"/>
      <c r="J4" s="87">
        <f>E8-J22</f>
        <v>0</v>
      </c>
    </row>
    <row r="5" spans="1:10" ht="15.95" customHeight="1" x14ac:dyDescent="0.15">
      <c r="A5" s="2"/>
      <c r="B5" s="74"/>
      <c r="C5" s="63" t="s">
        <v>50</v>
      </c>
      <c r="D5" s="64"/>
      <c r="E5" s="15">
        <v>0</v>
      </c>
      <c r="F5" s="5"/>
      <c r="G5" s="81"/>
      <c r="H5" s="82"/>
      <c r="I5" s="83"/>
      <c r="J5" s="88"/>
    </row>
    <row r="6" spans="1:10" ht="15.95" customHeight="1" x14ac:dyDescent="0.15">
      <c r="A6" s="2"/>
      <c r="B6" s="74"/>
      <c r="C6" s="76" t="s">
        <v>67</v>
      </c>
      <c r="D6" s="77"/>
      <c r="E6" s="15">
        <v>0</v>
      </c>
      <c r="F6" s="5"/>
      <c r="G6" s="84"/>
      <c r="H6" s="85"/>
      <c r="I6" s="86"/>
      <c r="J6" s="89"/>
    </row>
    <row r="7" spans="1:10" ht="15.95" customHeight="1" x14ac:dyDescent="0.15">
      <c r="A7" s="2"/>
      <c r="B7" s="74"/>
      <c r="C7" s="63" t="s">
        <v>68</v>
      </c>
      <c r="D7" s="64"/>
      <c r="E7" s="15">
        <v>0</v>
      </c>
      <c r="F7" s="5"/>
      <c r="G7" s="61"/>
      <c r="H7" s="61"/>
      <c r="I7" s="61"/>
      <c r="J7" s="62"/>
    </row>
    <row r="8" spans="1:10" ht="15.95" customHeight="1" x14ac:dyDescent="0.15">
      <c r="A8" s="2"/>
      <c r="B8" s="75"/>
      <c r="C8" s="90" t="s">
        <v>3</v>
      </c>
      <c r="D8" s="91"/>
      <c r="E8" s="62">
        <f>SUM(E4:E7)</f>
        <v>0</v>
      </c>
      <c r="F8" s="5"/>
      <c r="G8" s="78" t="s">
        <v>11</v>
      </c>
      <c r="H8" s="79"/>
      <c r="I8" s="80"/>
      <c r="J8" s="87">
        <f>E13-J24</f>
        <v>0</v>
      </c>
    </row>
    <row r="9" spans="1:10" ht="15.95" customHeight="1" x14ac:dyDescent="0.15">
      <c r="A9" s="2"/>
      <c r="B9" s="73" t="s">
        <v>4</v>
      </c>
      <c r="C9" s="76" t="s">
        <v>23</v>
      </c>
      <c r="D9" s="77"/>
      <c r="E9" s="15">
        <v>0</v>
      </c>
      <c r="F9" s="5"/>
      <c r="G9" s="84"/>
      <c r="H9" s="85"/>
      <c r="I9" s="86"/>
      <c r="J9" s="89"/>
    </row>
    <row r="10" spans="1:10" ht="15.95" customHeight="1" x14ac:dyDescent="0.15">
      <c r="A10" s="2"/>
      <c r="B10" s="74"/>
      <c r="C10" s="63" t="s">
        <v>50</v>
      </c>
      <c r="D10" s="64"/>
      <c r="E10" s="15">
        <v>0</v>
      </c>
      <c r="F10" s="5"/>
      <c r="G10" s="61"/>
      <c r="H10" s="61"/>
      <c r="I10" s="61"/>
      <c r="J10" s="62"/>
    </row>
    <row r="11" spans="1:10" ht="15.95" customHeight="1" x14ac:dyDescent="0.15">
      <c r="A11" s="2"/>
      <c r="B11" s="74"/>
      <c r="C11" s="76" t="s">
        <v>67</v>
      </c>
      <c r="D11" s="77"/>
      <c r="E11" s="15">
        <v>0</v>
      </c>
      <c r="F11" s="5"/>
      <c r="G11" s="78" t="s">
        <v>12</v>
      </c>
      <c r="H11" s="79"/>
      <c r="I11" s="80"/>
      <c r="J11" s="87">
        <f>J8-J4</f>
        <v>0</v>
      </c>
    </row>
    <row r="12" spans="1:10" ht="15.95" customHeight="1" x14ac:dyDescent="0.15">
      <c r="A12" s="2"/>
      <c r="B12" s="74"/>
      <c r="C12" s="63" t="s">
        <v>69</v>
      </c>
      <c r="D12" s="64"/>
      <c r="E12" s="15">
        <v>0</v>
      </c>
      <c r="F12" s="5"/>
      <c r="G12" s="81"/>
      <c r="H12" s="82"/>
      <c r="I12" s="83"/>
      <c r="J12" s="88"/>
    </row>
    <row r="13" spans="1:10" ht="15.95" customHeight="1" x14ac:dyDescent="0.15">
      <c r="A13" s="2"/>
      <c r="B13" s="75"/>
      <c r="C13" s="90" t="s">
        <v>3</v>
      </c>
      <c r="D13" s="91"/>
      <c r="E13" s="62">
        <f>SUM(E9:E12)</f>
        <v>0</v>
      </c>
      <c r="F13" s="5"/>
      <c r="G13" s="84"/>
      <c r="H13" s="85"/>
      <c r="I13" s="86"/>
      <c r="J13" s="89"/>
    </row>
    <row r="14" spans="1:10" ht="15.95" customHeight="1" x14ac:dyDescent="0.15">
      <c r="A14" s="2"/>
      <c r="B14" s="66"/>
      <c r="C14" s="66"/>
      <c r="D14" s="9"/>
      <c r="E14" s="10"/>
      <c r="F14" s="5"/>
      <c r="G14" s="11"/>
      <c r="H14" s="11"/>
      <c r="I14" s="11"/>
      <c r="J14" s="12"/>
    </row>
    <row r="15" spans="1:10" ht="15.95" customHeight="1" x14ac:dyDescent="0.15">
      <c r="A15" s="2"/>
      <c r="B15" s="16" t="s">
        <v>14</v>
      </c>
      <c r="C15" s="17" t="s">
        <v>0</v>
      </c>
      <c r="D15" s="17" t="s">
        <v>1</v>
      </c>
      <c r="E15" s="18" t="s">
        <v>2</v>
      </c>
      <c r="F15" s="14"/>
      <c r="G15" s="29" t="s">
        <v>49</v>
      </c>
      <c r="H15" s="55" t="s">
        <v>54</v>
      </c>
      <c r="I15" s="56" t="s">
        <v>55</v>
      </c>
      <c r="J15" s="30" t="s">
        <v>52</v>
      </c>
    </row>
    <row r="16" spans="1:10" ht="15.75" customHeight="1" x14ac:dyDescent="0.15">
      <c r="A16" s="2"/>
      <c r="B16" s="22" t="s">
        <v>15</v>
      </c>
      <c r="C16" s="19">
        <v>0</v>
      </c>
      <c r="D16" s="19">
        <v>0</v>
      </c>
      <c r="E16" s="20">
        <f>表格1_142628[預計成本]-表格1_142628[實際成本]</f>
        <v>0</v>
      </c>
      <c r="F16" s="65"/>
      <c r="G16" s="31"/>
      <c r="H16" s="32">
        <v>0</v>
      </c>
      <c r="I16" s="32">
        <v>0</v>
      </c>
      <c r="J16" s="34">
        <f>表格1017152729[本金]+表格1017152729[進出金額]</f>
        <v>0</v>
      </c>
    </row>
    <row r="17" spans="1:10" ht="15.75" customHeight="1" x14ac:dyDescent="0.15">
      <c r="A17" s="2"/>
      <c r="B17" s="22" t="s">
        <v>13</v>
      </c>
      <c r="C17" s="19">
        <v>0</v>
      </c>
      <c r="D17" s="19">
        <v>0</v>
      </c>
      <c r="E17" s="20">
        <f>表格1_142628[預計成本]-表格1_142628[實際成本]</f>
        <v>0</v>
      </c>
      <c r="F17" s="65"/>
      <c r="G17" s="31"/>
      <c r="H17" s="32">
        <v>0</v>
      </c>
      <c r="I17" s="32">
        <v>0</v>
      </c>
      <c r="J17" s="34">
        <f>表格1017152729[本金]+表格1017152729[進出金額]</f>
        <v>0</v>
      </c>
    </row>
    <row r="18" spans="1:10" ht="15.75" customHeight="1" x14ac:dyDescent="0.15">
      <c r="A18" s="2"/>
      <c r="B18" s="22" t="s">
        <v>16</v>
      </c>
      <c r="C18" s="19">
        <v>0</v>
      </c>
      <c r="D18" s="19">
        <v>0</v>
      </c>
      <c r="E18" s="20">
        <f>表格1_142628[預計成本]-表格1_142628[實際成本]</f>
        <v>0</v>
      </c>
      <c r="F18" s="65"/>
      <c r="G18" s="31"/>
      <c r="H18" s="32">
        <v>0</v>
      </c>
      <c r="I18" s="32">
        <v>0</v>
      </c>
      <c r="J18" s="34">
        <f>表格1017152729[本金]+表格1017152729[進出金額]</f>
        <v>0</v>
      </c>
    </row>
    <row r="19" spans="1:10" ht="15.75" customHeight="1" x14ac:dyDescent="0.15">
      <c r="A19" s="2"/>
      <c r="B19" s="22" t="s">
        <v>17</v>
      </c>
      <c r="C19" s="19">
        <v>0</v>
      </c>
      <c r="D19" s="19">
        <v>0</v>
      </c>
      <c r="E19" s="20">
        <f>表格1_142628[預計成本]-表格1_142628[實際成本]</f>
        <v>0</v>
      </c>
      <c r="F19" s="65"/>
      <c r="G19" s="31"/>
      <c r="H19" s="32">
        <v>0</v>
      </c>
      <c r="I19" s="32">
        <v>0</v>
      </c>
      <c r="J19" s="34">
        <f>表格1017152729[本金]+表格1017152729[進出金額]</f>
        <v>0</v>
      </c>
    </row>
    <row r="20" spans="1:10" ht="15.75" customHeight="1" x14ac:dyDescent="0.15">
      <c r="A20" s="2"/>
      <c r="B20" s="22" t="s">
        <v>18</v>
      </c>
      <c r="C20" s="19">
        <v>0</v>
      </c>
      <c r="D20" s="19">
        <v>0</v>
      </c>
      <c r="E20" s="20">
        <f>表格1_142628[預計成本]-表格1_142628[實際成本]</f>
        <v>0</v>
      </c>
      <c r="F20" s="65"/>
      <c r="G20" s="29" t="s">
        <v>9</v>
      </c>
      <c r="H20" s="32">
        <f>SUBTOTAL(109,表格1017152729[本金])</f>
        <v>0</v>
      </c>
      <c r="I20" s="32">
        <f>SUBTOTAL(109,表格1017152729[進出金額])</f>
        <v>0</v>
      </c>
      <c r="J20" s="33">
        <f>SUBTOTAL(109,表格1017152729[總額])</f>
        <v>0</v>
      </c>
    </row>
    <row r="21" spans="1:10" ht="15.75" customHeight="1" x14ac:dyDescent="0.15">
      <c r="A21" s="2"/>
      <c r="B21" s="22" t="s">
        <v>19</v>
      </c>
      <c r="C21" s="19">
        <v>0</v>
      </c>
      <c r="D21" s="19">
        <v>0</v>
      </c>
      <c r="E21" s="20">
        <f>表格1_142628[預計成本]-表格1_142628[實際成本]</f>
        <v>0</v>
      </c>
      <c r="F21" s="65"/>
    </row>
    <row r="22" spans="1:10" ht="15.75" customHeight="1" x14ac:dyDescent="0.15">
      <c r="A22" s="2"/>
      <c r="B22" s="22" t="s">
        <v>20</v>
      </c>
      <c r="C22" s="19">
        <v>0</v>
      </c>
      <c r="D22" s="19">
        <v>0</v>
      </c>
      <c r="E22" s="20">
        <f>表格1_142628[預計成本]-表格1_142628[實際成本]</f>
        <v>0</v>
      </c>
      <c r="F22" s="65"/>
      <c r="G22" s="78" t="s">
        <v>6</v>
      </c>
      <c r="H22" s="79"/>
      <c r="I22" s="80"/>
      <c r="J22" s="87">
        <f>C26</f>
        <v>0</v>
      </c>
    </row>
    <row r="23" spans="1:10" ht="15.75" customHeight="1" x14ac:dyDescent="0.15">
      <c r="A23" s="2"/>
      <c r="B23" s="22" t="s">
        <v>21</v>
      </c>
      <c r="C23" s="19">
        <v>0</v>
      </c>
      <c r="D23" s="19">
        <v>0</v>
      </c>
      <c r="E23" s="20">
        <f>表格1_142628[預計成本]-表格1_142628[實際成本]</f>
        <v>0</v>
      </c>
      <c r="F23" s="65"/>
      <c r="G23" s="84"/>
      <c r="H23" s="85"/>
      <c r="I23" s="86"/>
      <c r="J23" s="89"/>
    </row>
    <row r="24" spans="1:10" ht="15.75" customHeight="1" x14ac:dyDescent="0.15">
      <c r="A24" s="2"/>
      <c r="B24" s="22" t="s">
        <v>22</v>
      </c>
      <c r="C24" s="19">
        <v>0</v>
      </c>
      <c r="D24" s="19">
        <v>0</v>
      </c>
      <c r="E24" s="20">
        <f>表格1_142628[預計成本]-表格1_142628[實際成本]</f>
        <v>0</v>
      </c>
      <c r="F24" s="65"/>
      <c r="G24" s="78" t="s">
        <v>7</v>
      </c>
      <c r="H24" s="79"/>
      <c r="I24" s="80"/>
      <c r="J24" s="87">
        <f>D26</f>
        <v>0</v>
      </c>
    </row>
    <row r="25" spans="1:10" ht="15.75" customHeight="1" x14ac:dyDescent="0.15">
      <c r="A25" s="2"/>
      <c r="B25" s="22" t="s">
        <v>65</v>
      </c>
      <c r="C25" s="19">
        <v>0</v>
      </c>
      <c r="D25" s="19">
        <v>0</v>
      </c>
      <c r="E25" s="20">
        <f>表格1_142628[預計成本]-表格1_142628[實際成本]</f>
        <v>0</v>
      </c>
      <c r="F25" s="65"/>
      <c r="G25" s="84"/>
      <c r="H25" s="85"/>
      <c r="I25" s="86"/>
      <c r="J25" s="89"/>
    </row>
    <row r="26" spans="1:10" ht="15.75" customHeight="1" x14ac:dyDescent="0.15">
      <c r="A26" s="2"/>
      <c r="B26" s="16" t="s">
        <v>9</v>
      </c>
      <c r="C26" s="19">
        <f>SUBTOTAL(109,表格1_142628[預計成本])</f>
        <v>0</v>
      </c>
      <c r="D26" s="19">
        <f>SUBTOTAL(109,表格1_142628[實際成本])</f>
        <v>0</v>
      </c>
      <c r="E26" s="21">
        <f>SUBTOTAL(109,表格1_142628[差額])</f>
        <v>0</v>
      </c>
      <c r="F26" s="65"/>
      <c r="G26" s="78" t="s">
        <v>8</v>
      </c>
      <c r="H26" s="79"/>
      <c r="I26" s="80"/>
      <c r="J26" s="87">
        <f>J22-J24</f>
        <v>0</v>
      </c>
    </row>
    <row r="27" spans="1:10" ht="15.75" customHeight="1" thickBot="1" x14ac:dyDescent="0.2">
      <c r="A27" s="2"/>
      <c r="B27" s="94"/>
      <c r="C27" s="94"/>
      <c r="D27" s="94"/>
      <c r="E27" s="94"/>
      <c r="F27" s="65"/>
      <c r="G27" s="84"/>
      <c r="H27" s="85"/>
      <c r="I27" s="86"/>
      <c r="J27" s="89"/>
    </row>
    <row r="28" spans="1:10" ht="15.75" customHeight="1" thickBot="1" x14ac:dyDescent="0.3">
      <c r="A28" s="2"/>
      <c r="B28" s="95" t="s">
        <v>53</v>
      </c>
      <c r="C28" s="96"/>
      <c r="D28" s="96"/>
      <c r="E28" s="97"/>
      <c r="F28" s="65"/>
    </row>
    <row r="29" spans="1:10" ht="15.75" customHeight="1" thickBot="1" x14ac:dyDescent="0.2">
      <c r="A29" s="2"/>
      <c r="B29" s="67"/>
      <c r="C29" s="68"/>
      <c r="D29" s="68"/>
      <c r="E29" s="69"/>
      <c r="F29" s="65"/>
    </row>
    <row r="30" spans="1:10" ht="15.75" customHeight="1" thickBot="1" x14ac:dyDescent="0.2">
      <c r="A30" s="2"/>
      <c r="B30" s="67"/>
      <c r="C30" s="68"/>
      <c r="D30" s="68"/>
      <c r="E30" s="69"/>
      <c r="F30" s="65"/>
    </row>
    <row r="31" spans="1:10" ht="15.75" customHeight="1" thickBot="1" x14ac:dyDescent="0.2">
      <c r="A31" s="2"/>
      <c r="B31" s="67"/>
      <c r="C31" s="68"/>
      <c r="D31" s="68"/>
      <c r="E31" s="69"/>
      <c r="F31" s="65"/>
    </row>
    <row r="32" spans="1:10" ht="15.75" customHeight="1" thickBot="1" x14ac:dyDescent="0.2">
      <c r="A32" s="2"/>
      <c r="B32" s="67"/>
      <c r="C32" s="68"/>
      <c r="D32" s="68"/>
      <c r="E32" s="69"/>
      <c r="F32" s="65"/>
    </row>
    <row r="33" spans="1:10" ht="15.75" customHeight="1" thickBot="1" x14ac:dyDescent="0.2">
      <c r="A33" s="2"/>
      <c r="B33" s="67"/>
      <c r="C33" s="68"/>
      <c r="D33" s="68"/>
      <c r="E33" s="69"/>
      <c r="F33" s="65"/>
      <c r="G33" s="93"/>
      <c r="H33" s="93"/>
      <c r="I33" s="93"/>
      <c r="J33" s="93"/>
    </row>
    <row r="34" spans="1:10" ht="15.75" customHeight="1" thickBot="1" x14ac:dyDescent="0.2">
      <c r="A34" s="2"/>
      <c r="B34" s="67"/>
      <c r="C34" s="68"/>
      <c r="D34" s="68"/>
      <c r="E34" s="69"/>
      <c r="F34" s="65"/>
    </row>
    <row r="35" spans="1:10" ht="15.75" customHeight="1" x14ac:dyDescent="0.15">
      <c r="A35" s="2"/>
      <c r="F35" s="65"/>
    </row>
    <row r="36" spans="1:10" ht="15.75" customHeight="1" x14ac:dyDescent="0.15">
      <c r="A36" s="2"/>
      <c r="F36" s="65"/>
    </row>
    <row r="37" spans="1:10" ht="15.75" customHeight="1" x14ac:dyDescent="0.15">
      <c r="A37" s="2"/>
      <c r="F37" s="65"/>
    </row>
    <row r="38" spans="1:10" ht="15.75" customHeight="1" x14ac:dyDescent="0.15">
      <c r="A38" s="2"/>
      <c r="F38" s="65"/>
      <c r="G38" s="92"/>
      <c r="H38" s="92"/>
      <c r="I38" s="92"/>
      <c r="J38" s="92"/>
    </row>
    <row r="39" spans="1:10" ht="15.75" customHeight="1" x14ac:dyDescent="0.15">
      <c r="A39" s="2"/>
      <c r="F39" s="65"/>
    </row>
    <row r="40" spans="1:10" ht="15.75" customHeight="1" x14ac:dyDescent="0.15">
      <c r="A40" s="2"/>
      <c r="F40" s="65"/>
    </row>
    <row r="41" spans="1:10" ht="15.75" customHeight="1" x14ac:dyDescent="0.15">
      <c r="A41" s="2"/>
      <c r="F41" s="65"/>
    </row>
    <row r="42" spans="1:10" ht="15.75" customHeight="1" x14ac:dyDescent="0.15">
      <c r="A42" s="2"/>
      <c r="F42" s="65"/>
    </row>
    <row r="43" spans="1:10" ht="15.75" customHeight="1" x14ac:dyDescent="0.15">
      <c r="A43" s="2"/>
      <c r="F43" s="65"/>
    </row>
    <row r="44" spans="1:10" ht="15.75" customHeight="1" x14ac:dyDescent="0.15">
      <c r="A44" s="2"/>
      <c r="F44" s="65"/>
    </row>
    <row r="45" spans="1:10" ht="15.75" customHeight="1" x14ac:dyDescent="0.15">
      <c r="A45" s="2"/>
      <c r="F45" s="65"/>
    </row>
    <row r="46" spans="1:10" ht="15.75" customHeight="1" x14ac:dyDescent="0.15">
      <c r="A46" s="2"/>
      <c r="F46" s="65"/>
    </row>
    <row r="47" spans="1:10" ht="15.75" customHeight="1" x14ac:dyDescent="0.15">
      <c r="A47" s="2"/>
      <c r="F47" s="65"/>
    </row>
    <row r="48" spans="1:10" ht="15.75" customHeight="1" x14ac:dyDescent="0.15">
      <c r="A48" s="2"/>
      <c r="F48" s="65"/>
    </row>
    <row r="49" spans="1:6" ht="15.75" customHeight="1" x14ac:dyDescent="0.15">
      <c r="A49" s="2"/>
      <c r="F49" s="65"/>
    </row>
    <row r="50" spans="1:6" ht="15.75" customHeight="1" x14ac:dyDescent="0.15">
      <c r="A50" s="2"/>
      <c r="F50" s="65"/>
    </row>
    <row r="51" spans="1:6" ht="15.75" customHeight="1" x14ac:dyDescent="0.15">
      <c r="A51" s="2"/>
      <c r="F51" s="65"/>
    </row>
    <row r="52" spans="1:6" ht="15.75" customHeight="1" x14ac:dyDescent="0.15">
      <c r="A52" s="2"/>
      <c r="F52" s="65"/>
    </row>
    <row r="53" spans="1:6" ht="15.75" customHeight="1" x14ac:dyDescent="0.15">
      <c r="A53" s="2"/>
      <c r="F53" s="65"/>
    </row>
    <row r="54" spans="1:6" ht="15.75" customHeight="1" x14ac:dyDescent="0.15">
      <c r="A54" s="2"/>
      <c r="F54" s="65"/>
    </row>
    <row r="55" spans="1:6" ht="15.75" customHeight="1" x14ac:dyDescent="0.15">
      <c r="A55" s="2"/>
      <c r="F55" s="65"/>
    </row>
    <row r="56" spans="1:6" ht="15.75" customHeight="1" x14ac:dyDescent="0.15">
      <c r="A56" s="2"/>
      <c r="F56" s="65"/>
    </row>
    <row r="57" spans="1:6" ht="15.75" customHeight="1" x14ac:dyDescent="0.15">
      <c r="A57" s="2"/>
      <c r="F57" s="65"/>
    </row>
    <row r="58" spans="1:6" ht="15.75" customHeight="1" x14ac:dyDescent="0.15">
      <c r="A58" s="2"/>
      <c r="F58" s="65"/>
    </row>
    <row r="59" spans="1:6" ht="15.75" customHeight="1" x14ac:dyDescent="0.15">
      <c r="A59" s="2"/>
      <c r="F59" s="65"/>
    </row>
    <row r="60" spans="1:6" ht="15.75" customHeight="1" x14ac:dyDescent="0.15">
      <c r="A60" s="2"/>
      <c r="F60" s="65"/>
    </row>
    <row r="61" spans="1:6" ht="15.75" customHeight="1" x14ac:dyDescent="0.15">
      <c r="A61" s="2"/>
      <c r="F61" s="13"/>
    </row>
    <row r="62" spans="1:6" ht="15.75" customHeight="1" x14ac:dyDescent="0.15">
      <c r="A62" s="2"/>
      <c r="F62" s="13"/>
    </row>
    <row r="63" spans="1:6" ht="15.75" customHeight="1" x14ac:dyDescent="0.15">
      <c r="A63" s="2"/>
      <c r="F63" s="13"/>
    </row>
    <row r="64" spans="1:6" ht="15.75" customHeight="1" x14ac:dyDescent="0.15">
      <c r="A64" s="2"/>
      <c r="F64" s="13"/>
    </row>
    <row r="65" spans="1:6" ht="15.75" customHeight="1" x14ac:dyDescent="0.15">
      <c r="A65" s="2"/>
      <c r="F65" s="13"/>
    </row>
    <row r="66" spans="1:6" ht="15.75" customHeight="1" x14ac:dyDescent="0.15">
      <c r="A66" s="2"/>
      <c r="F66" s="13"/>
    </row>
    <row r="67" spans="1:6" ht="15.75" customHeight="1" x14ac:dyDescent="0.15">
      <c r="A67" s="2"/>
      <c r="F67" s="13"/>
    </row>
    <row r="68" spans="1:6" ht="15.75" customHeight="1" x14ac:dyDescent="0.15"/>
  </sheetData>
  <mergeCells count="27">
    <mergeCell ref="B27:E27"/>
    <mergeCell ref="B28:E28"/>
    <mergeCell ref="B29:E34"/>
    <mergeCell ref="G33:J33"/>
    <mergeCell ref="G38:J38"/>
    <mergeCell ref="G22:I23"/>
    <mergeCell ref="J22:J23"/>
    <mergeCell ref="G24:I25"/>
    <mergeCell ref="J24:J25"/>
    <mergeCell ref="G26:I27"/>
    <mergeCell ref="J26:J27"/>
    <mergeCell ref="B9:B13"/>
    <mergeCell ref="C9:D9"/>
    <mergeCell ref="C11:D11"/>
    <mergeCell ref="G11:I13"/>
    <mergeCell ref="J11:J13"/>
    <mergeCell ref="C13:D13"/>
    <mergeCell ref="B2:J2"/>
    <mergeCell ref="B3:D3"/>
    <mergeCell ref="B4:B8"/>
    <mergeCell ref="C4:D4"/>
    <mergeCell ref="G4:I6"/>
    <mergeCell ref="J4:J6"/>
    <mergeCell ref="C6:D6"/>
    <mergeCell ref="C8:D8"/>
    <mergeCell ref="G8:I9"/>
    <mergeCell ref="J8:J9"/>
  </mergeCells>
  <phoneticPr fontId="7" type="noConversion"/>
  <conditionalFormatting sqref="E16:E26">
    <cfRule type="iconSet" priority="2">
      <iconSet iconSet="3Signs">
        <cfvo type="percent" val="0"/>
        <cfvo type="num" val="-20"/>
        <cfvo type="num" val="0"/>
      </iconSet>
    </cfRule>
  </conditionalFormatting>
  <conditionalFormatting sqref="J16 J20">
    <cfRule type="iconSet" priority="3">
      <iconSet iconSet="3Signs">
        <cfvo type="percent" val="0"/>
        <cfvo type="num" val="-20"/>
        <cfvo type="num" val="0"/>
      </iconSet>
    </cfRule>
  </conditionalFormatting>
  <conditionalFormatting sqref="J17:J19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8"/>
  <sheetViews>
    <sheetView showGridLines="0" workbookViewId="0">
      <selection activeCell="B2" sqref="B2:J2"/>
    </sheetView>
  </sheetViews>
  <sheetFormatPr defaultRowHeight="11.25" x14ac:dyDescent="0.15"/>
  <cols>
    <col min="1" max="1" width="1.6640625" customWidth="1"/>
    <col min="2" max="2" width="30.1640625" customWidth="1"/>
    <col min="3" max="3" width="16.5" customWidth="1"/>
    <col min="4" max="4" width="13.5" customWidth="1"/>
    <col min="5" max="5" width="12.5" customWidth="1"/>
    <col min="6" max="6" width="2.83203125" customWidth="1"/>
    <col min="7" max="7" width="29.33203125" customWidth="1"/>
    <col min="8" max="8" width="16.5" customWidth="1"/>
    <col min="9" max="9" width="13.5" customWidth="1"/>
    <col min="10" max="10" width="12.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51.95" customHeight="1" x14ac:dyDescent="0.15">
      <c r="A2" s="3"/>
      <c r="B2" s="70" t="s">
        <v>58</v>
      </c>
      <c r="C2" s="71"/>
      <c r="D2" s="71"/>
      <c r="E2" s="71"/>
      <c r="F2" s="71"/>
      <c r="G2" s="71"/>
      <c r="H2" s="71"/>
      <c r="I2" s="71"/>
      <c r="J2" s="71"/>
    </row>
    <row r="3" spans="1:10" ht="8.1" customHeight="1" x14ac:dyDescent="0.15">
      <c r="A3" s="2"/>
      <c r="B3" s="72"/>
      <c r="C3" s="72"/>
      <c r="D3" s="72"/>
      <c r="E3" s="4"/>
      <c r="F3" s="5"/>
      <c r="G3" s="4"/>
      <c r="H3" s="6"/>
      <c r="I3" s="7"/>
      <c r="J3" s="8"/>
    </row>
    <row r="4" spans="1:10" ht="15.95" customHeight="1" x14ac:dyDescent="0.15">
      <c r="A4" s="2"/>
      <c r="B4" s="73" t="s">
        <v>5</v>
      </c>
      <c r="C4" s="76" t="s">
        <v>23</v>
      </c>
      <c r="D4" s="77"/>
      <c r="E4" s="15">
        <v>0</v>
      </c>
      <c r="F4" s="5"/>
      <c r="G4" s="78" t="s">
        <v>10</v>
      </c>
      <c r="H4" s="79"/>
      <c r="I4" s="80"/>
      <c r="J4" s="87">
        <f>E8-J22</f>
        <v>0</v>
      </c>
    </row>
    <row r="5" spans="1:10" ht="15.95" customHeight="1" x14ac:dyDescent="0.15">
      <c r="A5" s="2"/>
      <c r="B5" s="74"/>
      <c r="C5" s="63" t="s">
        <v>50</v>
      </c>
      <c r="D5" s="64"/>
      <c r="E5" s="15">
        <v>0</v>
      </c>
      <c r="F5" s="5"/>
      <c r="G5" s="81"/>
      <c r="H5" s="82"/>
      <c r="I5" s="83"/>
      <c r="J5" s="88"/>
    </row>
    <row r="6" spans="1:10" ht="15.95" customHeight="1" x14ac:dyDescent="0.15">
      <c r="A6" s="2"/>
      <c r="B6" s="74"/>
      <c r="C6" s="76" t="s">
        <v>67</v>
      </c>
      <c r="D6" s="77"/>
      <c r="E6" s="15">
        <v>0</v>
      </c>
      <c r="F6" s="5"/>
      <c r="G6" s="84"/>
      <c r="H6" s="85"/>
      <c r="I6" s="86"/>
      <c r="J6" s="89"/>
    </row>
    <row r="7" spans="1:10" ht="15.95" customHeight="1" x14ac:dyDescent="0.15">
      <c r="A7" s="2"/>
      <c r="B7" s="74"/>
      <c r="C7" s="63" t="s">
        <v>68</v>
      </c>
      <c r="D7" s="64"/>
      <c r="E7" s="15">
        <v>0</v>
      </c>
      <c r="F7" s="5"/>
      <c r="G7" s="61"/>
      <c r="H7" s="61"/>
      <c r="I7" s="61"/>
      <c r="J7" s="62"/>
    </row>
    <row r="8" spans="1:10" ht="15.95" customHeight="1" x14ac:dyDescent="0.15">
      <c r="A8" s="2"/>
      <c r="B8" s="75"/>
      <c r="C8" s="90" t="s">
        <v>3</v>
      </c>
      <c r="D8" s="91"/>
      <c r="E8" s="62">
        <f>SUM(E4:E7)</f>
        <v>0</v>
      </c>
      <c r="F8" s="5"/>
      <c r="G8" s="78" t="s">
        <v>11</v>
      </c>
      <c r="H8" s="79"/>
      <c r="I8" s="80"/>
      <c r="J8" s="87">
        <f>E13-J24</f>
        <v>0</v>
      </c>
    </row>
    <row r="9" spans="1:10" ht="15.95" customHeight="1" x14ac:dyDescent="0.15">
      <c r="A9" s="2"/>
      <c r="B9" s="73" t="s">
        <v>4</v>
      </c>
      <c r="C9" s="76" t="s">
        <v>23</v>
      </c>
      <c r="D9" s="77"/>
      <c r="E9" s="15">
        <v>0</v>
      </c>
      <c r="F9" s="5"/>
      <c r="G9" s="84"/>
      <c r="H9" s="85"/>
      <c r="I9" s="86"/>
      <c r="J9" s="89"/>
    </row>
    <row r="10" spans="1:10" ht="15.95" customHeight="1" x14ac:dyDescent="0.15">
      <c r="A10" s="2"/>
      <c r="B10" s="74"/>
      <c r="C10" s="63" t="s">
        <v>50</v>
      </c>
      <c r="D10" s="64"/>
      <c r="E10" s="15">
        <v>0</v>
      </c>
      <c r="F10" s="5"/>
      <c r="G10" s="61"/>
      <c r="H10" s="61"/>
      <c r="I10" s="61"/>
      <c r="J10" s="62"/>
    </row>
    <row r="11" spans="1:10" ht="15.95" customHeight="1" x14ac:dyDescent="0.15">
      <c r="A11" s="2"/>
      <c r="B11" s="74"/>
      <c r="C11" s="76" t="s">
        <v>67</v>
      </c>
      <c r="D11" s="77"/>
      <c r="E11" s="15">
        <v>0</v>
      </c>
      <c r="F11" s="5"/>
      <c r="G11" s="78" t="s">
        <v>12</v>
      </c>
      <c r="H11" s="79"/>
      <c r="I11" s="80"/>
      <c r="J11" s="87">
        <f>J8-J4</f>
        <v>0</v>
      </c>
    </row>
    <row r="12" spans="1:10" ht="15.95" customHeight="1" x14ac:dyDescent="0.15">
      <c r="A12" s="2"/>
      <c r="B12" s="74"/>
      <c r="C12" s="63" t="s">
        <v>69</v>
      </c>
      <c r="D12" s="64"/>
      <c r="E12" s="15">
        <v>0</v>
      </c>
      <c r="F12" s="5"/>
      <c r="G12" s="81"/>
      <c r="H12" s="82"/>
      <c r="I12" s="83"/>
      <c r="J12" s="88"/>
    </row>
    <row r="13" spans="1:10" ht="15.95" customHeight="1" x14ac:dyDescent="0.15">
      <c r="A13" s="2"/>
      <c r="B13" s="75"/>
      <c r="C13" s="90" t="s">
        <v>3</v>
      </c>
      <c r="D13" s="91"/>
      <c r="E13" s="62">
        <f>SUM(E9:E12)</f>
        <v>0</v>
      </c>
      <c r="F13" s="5"/>
      <c r="G13" s="84"/>
      <c r="H13" s="85"/>
      <c r="I13" s="86"/>
      <c r="J13" s="89"/>
    </row>
    <row r="14" spans="1:10" ht="15.95" customHeight="1" x14ac:dyDescent="0.15">
      <c r="A14" s="2"/>
      <c r="B14" s="66"/>
      <c r="C14" s="66"/>
      <c r="D14" s="9"/>
      <c r="E14" s="10"/>
      <c r="F14" s="5"/>
      <c r="G14" s="11"/>
      <c r="H14" s="11"/>
      <c r="I14" s="11"/>
      <c r="J14" s="12"/>
    </row>
    <row r="15" spans="1:10" ht="15.95" customHeight="1" x14ac:dyDescent="0.15">
      <c r="A15" s="2"/>
      <c r="B15" s="16" t="s">
        <v>14</v>
      </c>
      <c r="C15" s="17" t="s">
        <v>0</v>
      </c>
      <c r="D15" s="17" t="s">
        <v>1</v>
      </c>
      <c r="E15" s="18" t="s">
        <v>2</v>
      </c>
      <c r="F15" s="14"/>
      <c r="G15" s="29" t="s">
        <v>49</v>
      </c>
      <c r="H15" s="55" t="s">
        <v>54</v>
      </c>
      <c r="I15" s="56" t="s">
        <v>55</v>
      </c>
      <c r="J15" s="30" t="s">
        <v>52</v>
      </c>
    </row>
    <row r="16" spans="1:10" ht="15.75" customHeight="1" x14ac:dyDescent="0.15">
      <c r="A16" s="2"/>
      <c r="B16" s="22" t="s">
        <v>15</v>
      </c>
      <c r="C16" s="19">
        <v>0</v>
      </c>
      <c r="D16" s="19">
        <v>0</v>
      </c>
      <c r="E16" s="20">
        <f>表格1_14262830[預計成本]-表格1_14262830[實際成本]</f>
        <v>0</v>
      </c>
      <c r="F16" s="65"/>
      <c r="G16" s="31"/>
      <c r="H16" s="32">
        <v>0</v>
      </c>
      <c r="I16" s="32">
        <v>0</v>
      </c>
      <c r="J16" s="34">
        <f>表格101715272931[本金]+表格101715272931[進出金額]</f>
        <v>0</v>
      </c>
    </row>
    <row r="17" spans="1:10" ht="15.75" customHeight="1" x14ac:dyDescent="0.15">
      <c r="A17" s="2"/>
      <c r="B17" s="22" t="s">
        <v>13</v>
      </c>
      <c r="C17" s="19">
        <v>0</v>
      </c>
      <c r="D17" s="19">
        <v>0</v>
      </c>
      <c r="E17" s="20">
        <f>表格1_14262830[預計成本]-表格1_14262830[實際成本]</f>
        <v>0</v>
      </c>
      <c r="F17" s="65"/>
      <c r="G17" s="31"/>
      <c r="H17" s="32">
        <v>0</v>
      </c>
      <c r="I17" s="32">
        <v>0</v>
      </c>
      <c r="J17" s="34">
        <f>表格101715272931[本金]+表格101715272931[進出金額]</f>
        <v>0</v>
      </c>
    </row>
    <row r="18" spans="1:10" ht="15.75" customHeight="1" x14ac:dyDescent="0.15">
      <c r="A18" s="2"/>
      <c r="B18" s="22" t="s">
        <v>16</v>
      </c>
      <c r="C18" s="19">
        <v>0</v>
      </c>
      <c r="D18" s="19">
        <v>0</v>
      </c>
      <c r="E18" s="20">
        <f>表格1_14262830[預計成本]-表格1_14262830[實際成本]</f>
        <v>0</v>
      </c>
      <c r="F18" s="65"/>
      <c r="G18" s="31"/>
      <c r="H18" s="32">
        <v>0</v>
      </c>
      <c r="I18" s="32">
        <v>0</v>
      </c>
      <c r="J18" s="34">
        <f>表格101715272931[本金]+表格101715272931[進出金額]</f>
        <v>0</v>
      </c>
    </row>
    <row r="19" spans="1:10" ht="15.75" customHeight="1" x14ac:dyDescent="0.15">
      <c r="A19" s="2"/>
      <c r="B19" s="22" t="s">
        <v>17</v>
      </c>
      <c r="C19" s="19">
        <v>0</v>
      </c>
      <c r="D19" s="19">
        <v>0</v>
      </c>
      <c r="E19" s="20">
        <f>表格1_14262830[預計成本]-表格1_14262830[實際成本]</f>
        <v>0</v>
      </c>
      <c r="F19" s="65"/>
      <c r="G19" s="31"/>
      <c r="H19" s="32">
        <v>0</v>
      </c>
      <c r="I19" s="32">
        <v>0</v>
      </c>
      <c r="J19" s="34">
        <f>表格101715272931[本金]+表格101715272931[進出金額]</f>
        <v>0</v>
      </c>
    </row>
    <row r="20" spans="1:10" ht="15.75" customHeight="1" x14ac:dyDescent="0.15">
      <c r="A20" s="2"/>
      <c r="B20" s="22" t="s">
        <v>18</v>
      </c>
      <c r="C20" s="19">
        <v>0</v>
      </c>
      <c r="D20" s="19">
        <v>0</v>
      </c>
      <c r="E20" s="20">
        <f>表格1_14262830[預計成本]-表格1_14262830[實際成本]</f>
        <v>0</v>
      </c>
      <c r="F20" s="65"/>
      <c r="G20" s="29" t="s">
        <v>9</v>
      </c>
      <c r="H20" s="32">
        <f>SUBTOTAL(109,表格101715272931[本金])</f>
        <v>0</v>
      </c>
      <c r="I20" s="32">
        <f>SUBTOTAL(109,表格101715272931[進出金額])</f>
        <v>0</v>
      </c>
      <c r="J20" s="33">
        <f>SUBTOTAL(109,表格101715272931[總額])</f>
        <v>0</v>
      </c>
    </row>
    <row r="21" spans="1:10" ht="15.75" customHeight="1" x14ac:dyDescent="0.15">
      <c r="A21" s="2"/>
      <c r="B21" s="22" t="s">
        <v>19</v>
      </c>
      <c r="C21" s="19">
        <v>0</v>
      </c>
      <c r="D21" s="19">
        <v>0</v>
      </c>
      <c r="E21" s="20">
        <f>表格1_14262830[預計成本]-表格1_14262830[實際成本]</f>
        <v>0</v>
      </c>
      <c r="F21" s="65"/>
    </row>
    <row r="22" spans="1:10" ht="15.75" customHeight="1" x14ac:dyDescent="0.15">
      <c r="A22" s="2"/>
      <c r="B22" s="22" t="s">
        <v>20</v>
      </c>
      <c r="C22" s="19">
        <v>0</v>
      </c>
      <c r="D22" s="19">
        <v>0</v>
      </c>
      <c r="E22" s="20">
        <f>表格1_14262830[預計成本]-表格1_14262830[實際成本]</f>
        <v>0</v>
      </c>
      <c r="F22" s="65"/>
      <c r="G22" s="78" t="s">
        <v>6</v>
      </c>
      <c r="H22" s="79"/>
      <c r="I22" s="80"/>
      <c r="J22" s="87">
        <f>C26</f>
        <v>0</v>
      </c>
    </row>
    <row r="23" spans="1:10" ht="15.75" customHeight="1" x14ac:dyDescent="0.15">
      <c r="A23" s="2"/>
      <c r="B23" s="22" t="s">
        <v>21</v>
      </c>
      <c r="C23" s="19">
        <v>0</v>
      </c>
      <c r="D23" s="19">
        <v>0</v>
      </c>
      <c r="E23" s="20">
        <f>表格1_14262830[預計成本]-表格1_14262830[實際成本]</f>
        <v>0</v>
      </c>
      <c r="F23" s="65"/>
      <c r="G23" s="84"/>
      <c r="H23" s="85"/>
      <c r="I23" s="86"/>
      <c r="J23" s="89"/>
    </row>
    <row r="24" spans="1:10" ht="15.75" customHeight="1" x14ac:dyDescent="0.15">
      <c r="A24" s="2"/>
      <c r="B24" s="22" t="s">
        <v>22</v>
      </c>
      <c r="C24" s="19">
        <v>0</v>
      </c>
      <c r="D24" s="19">
        <v>0</v>
      </c>
      <c r="E24" s="20">
        <f>表格1_14262830[預計成本]-表格1_14262830[實際成本]</f>
        <v>0</v>
      </c>
      <c r="F24" s="65"/>
      <c r="G24" s="78" t="s">
        <v>7</v>
      </c>
      <c r="H24" s="79"/>
      <c r="I24" s="80"/>
      <c r="J24" s="87">
        <f>D26</f>
        <v>0</v>
      </c>
    </row>
    <row r="25" spans="1:10" ht="15.75" customHeight="1" x14ac:dyDescent="0.15">
      <c r="A25" s="2"/>
      <c r="B25" s="22" t="s">
        <v>65</v>
      </c>
      <c r="C25" s="19">
        <v>0</v>
      </c>
      <c r="D25" s="19">
        <v>0</v>
      </c>
      <c r="E25" s="20">
        <f>表格1_14262830[預計成本]-表格1_14262830[實際成本]</f>
        <v>0</v>
      </c>
      <c r="F25" s="65"/>
      <c r="G25" s="84"/>
      <c r="H25" s="85"/>
      <c r="I25" s="86"/>
      <c r="J25" s="89"/>
    </row>
    <row r="26" spans="1:10" ht="15.75" customHeight="1" x14ac:dyDescent="0.15">
      <c r="A26" s="2"/>
      <c r="B26" s="16" t="s">
        <v>9</v>
      </c>
      <c r="C26" s="19">
        <f>SUBTOTAL(109,表格1_14262830[預計成本])</f>
        <v>0</v>
      </c>
      <c r="D26" s="19">
        <f>SUBTOTAL(109,表格1_14262830[實際成本])</f>
        <v>0</v>
      </c>
      <c r="E26" s="21">
        <f>SUBTOTAL(109,表格1_14262830[差額])</f>
        <v>0</v>
      </c>
      <c r="F26" s="65"/>
      <c r="G26" s="78" t="s">
        <v>8</v>
      </c>
      <c r="H26" s="79"/>
      <c r="I26" s="80"/>
      <c r="J26" s="87">
        <f>J22-J24</f>
        <v>0</v>
      </c>
    </row>
    <row r="27" spans="1:10" ht="15.75" customHeight="1" thickBot="1" x14ac:dyDescent="0.2">
      <c r="A27" s="2"/>
      <c r="B27" s="94"/>
      <c r="C27" s="94"/>
      <c r="D27" s="94"/>
      <c r="E27" s="94"/>
      <c r="F27" s="65"/>
      <c r="G27" s="84"/>
      <c r="H27" s="85"/>
      <c r="I27" s="86"/>
      <c r="J27" s="89"/>
    </row>
    <row r="28" spans="1:10" ht="15.75" customHeight="1" thickBot="1" x14ac:dyDescent="0.3">
      <c r="A28" s="2"/>
      <c r="B28" s="95" t="s">
        <v>53</v>
      </c>
      <c r="C28" s="96"/>
      <c r="D28" s="96"/>
      <c r="E28" s="97"/>
      <c r="F28" s="65"/>
    </row>
    <row r="29" spans="1:10" ht="15.75" customHeight="1" thickBot="1" x14ac:dyDescent="0.2">
      <c r="A29" s="2"/>
      <c r="B29" s="67"/>
      <c r="C29" s="68"/>
      <c r="D29" s="68"/>
      <c r="E29" s="69"/>
      <c r="F29" s="65"/>
    </row>
    <row r="30" spans="1:10" ht="15.75" customHeight="1" thickBot="1" x14ac:dyDescent="0.2">
      <c r="A30" s="2"/>
      <c r="B30" s="67"/>
      <c r="C30" s="68"/>
      <c r="D30" s="68"/>
      <c r="E30" s="69"/>
      <c r="F30" s="65"/>
    </row>
    <row r="31" spans="1:10" ht="15.75" customHeight="1" thickBot="1" x14ac:dyDescent="0.2">
      <c r="A31" s="2"/>
      <c r="B31" s="67"/>
      <c r="C31" s="68"/>
      <c r="D31" s="68"/>
      <c r="E31" s="69"/>
      <c r="F31" s="65"/>
    </row>
    <row r="32" spans="1:10" ht="15.75" customHeight="1" thickBot="1" x14ac:dyDescent="0.2">
      <c r="A32" s="2"/>
      <c r="B32" s="67"/>
      <c r="C32" s="68"/>
      <c r="D32" s="68"/>
      <c r="E32" s="69"/>
      <c r="F32" s="65"/>
    </row>
    <row r="33" spans="1:10" ht="15.75" customHeight="1" thickBot="1" x14ac:dyDescent="0.2">
      <c r="A33" s="2"/>
      <c r="B33" s="67"/>
      <c r="C33" s="68"/>
      <c r="D33" s="68"/>
      <c r="E33" s="69"/>
      <c r="F33" s="65"/>
      <c r="G33" s="93"/>
      <c r="H33" s="93"/>
      <c r="I33" s="93"/>
      <c r="J33" s="93"/>
    </row>
    <row r="34" spans="1:10" ht="15.75" customHeight="1" thickBot="1" x14ac:dyDescent="0.2">
      <c r="A34" s="2"/>
      <c r="B34" s="67"/>
      <c r="C34" s="68"/>
      <c r="D34" s="68"/>
      <c r="E34" s="69"/>
      <c r="F34" s="65"/>
    </row>
    <row r="35" spans="1:10" ht="15.75" customHeight="1" x14ac:dyDescent="0.15">
      <c r="A35" s="2"/>
      <c r="F35" s="65"/>
    </row>
    <row r="36" spans="1:10" ht="15.75" customHeight="1" x14ac:dyDescent="0.15">
      <c r="A36" s="2"/>
      <c r="F36" s="65"/>
    </row>
    <row r="37" spans="1:10" ht="15.75" customHeight="1" x14ac:dyDescent="0.15">
      <c r="A37" s="2"/>
      <c r="F37" s="65"/>
    </row>
    <row r="38" spans="1:10" ht="15.75" customHeight="1" x14ac:dyDescent="0.15">
      <c r="A38" s="2"/>
      <c r="F38" s="65"/>
      <c r="G38" s="92"/>
      <c r="H38" s="92"/>
      <c r="I38" s="92"/>
      <c r="J38" s="92"/>
    </row>
    <row r="39" spans="1:10" ht="15.75" customHeight="1" x14ac:dyDescent="0.15">
      <c r="A39" s="2"/>
      <c r="F39" s="65"/>
    </row>
    <row r="40" spans="1:10" ht="15.75" customHeight="1" x14ac:dyDescent="0.15">
      <c r="A40" s="2"/>
      <c r="F40" s="65"/>
    </row>
    <row r="41" spans="1:10" ht="15.75" customHeight="1" x14ac:dyDescent="0.15">
      <c r="A41" s="2"/>
      <c r="F41" s="65"/>
    </row>
    <row r="42" spans="1:10" ht="15.75" customHeight="1" x14ac:dyDescent="0.15">
      <c r="A42" s="2"/>
      <c r="F42" s="65"/>
    </row>
    <row r="43" spans="1:10" ht="15.75" customHeight="1" x14ac:dyDescent="0.15">
      <c r="A43" s="2"/>
      <c r="F43" s="65"/>
    </row>
    <row r="44" spans="1:10" ht="15.75" customHeight="1" x14ac:dyDescent="0.15">
      <c r="A44" s="2"/>
      <c r="F44" s="65"/>
    </row>
    <row r="45" spans="1:10" ht="15.75" customHeight="1" x14ac:dyDescent="0.15">
      <c r="A45" s="2"/>
      <c r="F45" s="65"/>
    </row>
    <row r="46" spans="1:10" ht="15.75" customHeight="1" x14ac:dyDescent="0.15">
      <c r="A46" s="2"/>
      <c r="F46" s="65"/>
    </row>
    <row r="47" spans="1:10" ht="15.75" customHeight="1" x14ac:dyDescent="0.15">
      <c r="A47" s="2"/>
      <c r="F47" s="65"/>
    </row>
    <row r="48" spans="1:10" ht="15.75" customHeight="1" x14ac:dyDescent="0.15">
      <c r="A48" s="2"/>
      <c r="F48" s="65"/>
    </row>
    <row r="49" spans="1:6" ht="15.75" customHeight="1" x14ac:dyDescent="0.15">
      <c r="A49" s="2"/>
      <c r="F49" s="65"/>
    </row>
    <row r="50" spans="1:6" ht="15.75" customHeight="1" x14ac:dyDescent="0.15">
      <c r="A50" s="2"/>
      <c r="F50" s="65"/>
    </row>
    <row r="51" spans="1:6" ht="15.75" customHeight="1" x14ac:dyDescent="0.15">
      <c r="A51" s="2"/>
      <c r="F51" s="65"/>
    </row>
    <row r="52" spans="1:6" ht="15.75" customHeight="1" x14ac:dyDescent="0.15">
      <c r="A52" s="2"/>
      <c r="F52" s="65"/>
    </row>
    <row r="53" spans="1:6" ht="15.75" customHeight="1" x14ac:dyDescent="0.15">
      <c r="A53" s="2"/>
      <c r="F53" s="65"/>
    </row>
    <row r="54" spans="1:6" ht="15.75" customHeight="1" x14ac:dyDescent="0.15">
      <c r="A54" s="2"/>
      <c r="F54" s="65"/>
    </row>
    <row r="55" spans="1:6" ht="15.75" customHeight="1" x14ac:dyDescent="0.15">
      <c r="A55" s="2"/>
      <c r="F55" s="65"/>
    </row>
    <row r="56" spans="1:6" ht="15.75" customHeight="1" x14ac:dyDescent="0.15">
      <c r="A56" s="2"/>
      <c r="F56" s="65"/>
    </row>
    <row r="57" spans="1:6" ht="15.75" customHeight="1" x14ac:dyDescent="0.15">
      <c r="A57" s="2"/>
      <c r="F57" s="65"/>
    </row>
    <row r="58" spans="1:6" ht="15.75" customHeight="1" x14ac:dyDescent="0.15">
      <c r="A58" s="2"/>
      <c r="F58" s="65"/>
    </row>
    <row r="59" spans="1:6" ht="15.75" customHeight="1" x14ac:dyDescent="0.15">
      <c r="A59" s="2"/>
      <c r="F59" s="65"/>
    </row>
    <row r="60" spans="1:6" ht="15.75" customHeight="1" x14ac:dyDescent="0.15">
      <c r="A60" s="2"/>
      <c r="F60" s="65"/>
    </row>
    <row r="61" spans="1:6" ht="15.75" customHeight="1" x14ac:dyDescent="0.15">
      <c r="A61" s="2"/>
      <c r="F61" s="13"/>
    </row>
    <row r="62" spans="1:6" ht="15.75" customHeight="1" x14ac:dyDescent="0.15">
      <c r="A62" s="2"/>
      <c r="F62" s="13"/>
    </row>
    <row r="63" spans="1:6" ht="15.75" customHeight="1" x14ac:dyDescent="0.15">
      <c r="A63" s="2"/>
      <c r="F63" s="13"/>
    </row>
    <row r="64" spans="1:6" ht="15.75" customHeight="1" x14ac:dyDescent="0.15">
      <c r="A64" s="2"/>
      <c r="F64" s="13"/>
    </row>
    <row r="65" spans="1:6" ht="15.75" customHeight="1" x14ac:dyDescent="0.15">
      <c r="A65" s="2"/>
      <c r="F65" s="13"/>
    </row>
    <row r="66" spans="1:6" ht="15.75" customHeight="1" x14ac:dyDescent="0.15">
      <c r="A66" s="2"/>
      <c r="F66" s="13"/>
    </row>
    <row r="67" spans="1:6" ht="15.75" customHeight="1" x14ac:dyDescent="0.15">
      <c r="A67" s="2"/>
      <c r="F67" s="13"/>
    </row>
    <row r="68" spans="1:6" ht="15.75" customHeight="1" x14ac:dyDescent="0.15"/>
  </sheetData>
  <mergeCells count="27">
    <mergeCell ref="B27:E27"/>
    <mergeCell ref="B28:E28"/>
    <mergeCell ref="B29:E34"/>
    <mergeCell ref="G33:J33"/>
    <mergeCell ref="G38:J38"/>
    <mergeCell ref="G22:I23"/>
    <mergeCell ref="J22:J23"/>
    <mergeCell ref="G24:I25"/>
    <mergeCell ref="J24:J25"/>
    <mergeCell ref="G26:I27"/>
    <mergeCell ref="J26:J27"/>
    <mergeCell ref="B9:B13"/>
    <mergeCell ref="C9:D9"/>
    <mergeCell ref="C11:D11"/>
    <mergeCell ref="G11:I13"/>
    <mergeCell ref="J11:J13"/>
    <mergeCell ref="C13:D13"/>
    <mergeCell ref="B2:J2"/>
    <mergeCell ref="B3:D3"/>
    <mergeCell ref="B4:B8"/>
    <mergeCell ref="C4:D4"/>
    <mergeCell ref="G4:I6"/>
    <mergeCell ref="J4:J6"/>
    <mergeCell ref="C6:D6"/>
    <mergeCell ref="C8:D8"/>
    <mergeCell ref="G8:I9"/>
    <mergeCell ref="J8:J9"/>
  </mergeCells>
  <phoneticPr fontId="7" type="noConversion"/>
  <conditionalFormatting sqref="E16:E26">
    <cfRule type="iconSet" priority="2">
      <iconSet iconSet="3Signs">
        <cfvo type="percent" val="0"/>
        <cfvo type="num" val="-20"/>
        <cfvo type="num" val="0"/>
      </iconSet>
    </cfRule>
  </conditionalFormatting>
  <conditionalFormatting sqref="J16 J20">
    <cfRule type="iconSet" priority="3">
      <iconSet iconSet="3Signs">
        <cfvo type="percent" val="0"/>
        <cfvo type="num" val="-20"/>
        <cfvo type="num" val="0"/>
      </iconSet>
    </cfRule>
  </conditionalFormatting>
  <conditionalFormatting sqref="J17:J19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8"/>
  <sheetViews>
    <sheetView showGridLines="0" workbookViewId="0">
      <selection activeCell="B2" sqref="B2:J2"/>
    </sheetView>
  </sheetViews>
  <sheetFormatPr defaultRowHeight="11.25" x14ac:dyDescent="0.15"/>
  <cols>
    <col min="1" max="1" width="1.6640625" customWidth="1"/>
    <col min="2" max="2" width="30.1640625" customWidth="1"/>
    <col min="3" max="3" width="16.5" customWidth="1"/>
    <col min="4" max="4" width="13.5" customWidth="1"/>
    <col min="5" max="5" width="12.5" customWidth="1"/>
    <col min="6" max="6" width="2.83203125" customWidth="1"/>
    <col min="7" max="7" width="29.33203125" customWidth="1"/>
    <col min="8" max="8" width="16.5" customWidth="1"/>
    <col min="9" max="9" width="13.5" customWidth="1"/>
    <col min="10" max="10" width="12.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51.95" customHeight="1" x14ac:dyDescent="0.15">
      <c r="A2" s="3"/>
      <c r="B2" s="70" t="s">
        <v>24</v>
      </c>
      <c r="C2" s="71"/>
      <c r="D2" s="71"/>
      <c r="E2" s="71"/>
      <c r="F2" s="71"/>
      <c r="G2" s="71"/>
      <c r="H2" s="71"/>
      <c r="I2" s="71"/>
      <c r="J2" s="71"/>
    </row>
    <row r="3" spans="1:10" ht="8.1" customHeight="1" x14ac:dyDescent="0.15">
      <c r="A3" s="2"/>
      <c r="B3" s="72"/>
      <c r="C3" s="72"/>
      <c r="D3" s="72"/>
      <c r="E3" s="4"/>
      <c r="F3" s="5"/>
      <c r="G3" s="4"/>
      <c r="H3" s="6"/>
      <c r="I3" s="7"/>
      <c r="J3" s="8"/>
    </row>
    <row r="4" spans="1:10" ht="15.95" customHeight="1" x14ac:dyDescent="0.15">
      <c r="A4" s="2"/>
      <c r="B4" s="73" t="s">
        <v>5</v>
      </c>
      <c r="C4" s="76" t="s">
        <v>23</v>
      </c>
      <c r="D4" s="77"/>
      <c r="E4" s="15">
        <v>0</v>
      </c>
      <c r="F4" s="5"/>
      <c r="G4" s="78" t="s">
        <v>10</v>
      </c>
      <c r="H4" s="79"/>
      <c r="I4" s="80"/>
      <c r="J4" s="87">
        <f>E8-J22</f>
        <v>0</v>
      </c>
    </row>
    <row r="5" spans="1:10" ht="15.95" customHeight="1" x14ac:dyDescent="0.15">
      <c r="A5" s="2"/>
      <c r="B5" s="74"/>
      <c r="C5" s="63" t="s">
        <v>50</v>
      </c>
      <c r="D5" s="64"/>
      <c r="E5" s="15">
        <v>0</v>
      </c>
      <c r="F5" s="5"/>
      <c r="G5" s="81"/>
      <c r="H5" s="82"/>
      <c r="I5" s="83"/>
      <c r="J5" s="88"/>
    </row>
    <row r="6" spans="1:10" ht="15.95" customHeight="1" x14ac:dyDescent="0.15">
      <c r="A6" s="2"/>
      <c r="B6" s="74"/>
      <c r="C6" s="76" t="s">
        <v>67</v>
      </c>
      <c r="D6" s="77"/>
      <c r="E6" s="15">
        <v>0</v>
      </c>
      <c r="F6" s="5"/>
      <c r="G6" s="84"/>
      <c r="H6" s="85"/>
      <c r="I6" s="86"/>
      <c r="J6" s="89"/>
    </row>
    <row r="7" spans="1:10" ht="15.95" customHeight="1" x14ac:dyDescent="0.15">
      <c r="A7" s="2"/>
      <c r="B7" s="74"/>
      <c r="C7" s="63" t="s">
        <v>68</v>
      </c>
      <c r="D7" s="64"/>
      <c r="E7" s="15">
        <v>0</v>
      </c>
      <c r="F7" s="5"/>
      <c r="G7" s="61"/>
      <c r="H7" s="61"/>
      <c r="I7" s="61"/>
      <c r="J7" s="62"/>
    </row>
    <row r="8" spans="1:10" ht="15.95" customHeight="1" x14ac:dyDescent="0.15">
      <c r="A8" s="2"/>
      <c r="B8" s="75"/>
      <c r="C8" s="90" t="s">
        <v>3</v>
      </c>
      <c r="D8" s="91"/>
      <c r="E8" s="62">
        <f>SUM(E4:E7)</f>
        <v>0</v>
      </c>
      <c r="F8" s="5"/>
      <c r="G8" s="78" t="s">
        <v>11</v>
      </c>
      <c r="H8" s="79"/>
      <c r="I8" s="80"/>
      <c r="J8" s="87">
        <f>E13-J24</f>
        <v>0</v>
      </c>
    </row>
    <row r="9" spans="1:10" ht="15.95" customHeight="1" x14ac:dyDescent="0.15">
      <c r="A9" s="2"/>
      <c r="B9" s="73" t="s">
        <v>4</v>
      </c>
      <c r="C9" s="76" t="s">
        <v>23</v>
      </c>
      <c r="D9" s="77"/>
      <c r="E9" s="15">
        <v>0</v>
      </c>
      <c r="F9" s="5"/>
      <c r="G9" s="84"/>
      <c r="H9" s="85"/>
      <c r="I9" s="86"/>
      <c r="J9" s="89"/>
    </row>
    <row r="10" spans="1:10" ht="15.95" customHeight="1" x14ac:dyDescent="0.15">
      <c r="A10" s="2"/>
      <c r="B10" s="74"/>
      <c r="C10" s="63" t="s">
        <v>50</v>
      </c>
      <c r="D10" s="64"/>
      <c r="E10" s="15">
        <v>0</v>
      </c>
      <c r="F10" s="5"/>
      <c r="G10" s="61"/>
      <c r="H10" s="61"/>
      <c r="I10" s="61"/>
      <c r="J10" s="62"/>
    </row>
    <row r="11" spans="1:10" ht="15.95" customHeight="1" x14ac:dyDescent="0.15">
      <c r="A11" s="2"/>
      <c r="B11" s="74"/>
      <c r="C11" s="76" t="s">
        <v>67</v>
      </c>
      <c r="D11" s="77"/>
      <c r="E11" s="15">
        <v>0</v>
      </c>
      <c r="F11" s="5"/>
      <c r="G11" s="78" t="s">
        <v>12</v>
      </c>
      <c r="H11" s="79"/>
      <c r="I11" s="80"/>
      <c r="J11" s="87">
        <f>J8-J4</f>
        <v>0</v>
      </c>
    </row>
    <row r="12" spans="1:10" ht="15.95" customHeight="1" x14ac:dyDescent="0.15">
      <c r="A12" s="2"/>
      <c r="B12" s="74"/>
      <c r="C12" s="63" t="s">
        <v>69</v>
      </c>
      <c r="D12" s="64"/>
      <c r="E12" s="15">
        <v>0</v>
      </c>
      <c r="F12" s="5"/>
      <c r="G12" s="81"/>
      <c r="H12" s="82"/>
      <c r="I12" s="83"/>
      <c r="J12" s="88"/>
    </row>
    <row r="13" spans="1:10" ht="15.95" customHeight="1" x14ac:dyDescent="0.15">
      <c r="A13" s="2"/>
      <c r="B13" s="75"/>
      <c r="C13" s="90" t="s">
        <v>3</v>
      </c>
      <c r="D13" s="91"/>
      <c r="E13" s="62">
        <f>SUM(E9:E12)</f>
        <v>0</v>
      </c>
      <c r="F13" s="5"/>
      <c r="G13" s="84"/>
      <c r="H13" s="85"/>
      <c r="I13" s="86"/>
      <c r="J13" s="89"/>
    </row>
    <row r="14" spans="1:10" ht="15.95" customHeight="1" x14ac:dyDescent="0.15">
      <c r="A14" s="2"/>
      <c r="B14" s="66"/>
      <c r="C14" s="66"/>
      <c r="D14" s="9"/>
      <c r="E14" s="10"/>
      <c r="F14" s="5"/>
      <c r="G14" s="11"/>
      <c r="H14" s="11"/>
      <c r="I14" s="11"/>
      <c r="J14" s="12"/>
    </row>
    <row r="15" spans="1:10" ht="15.95" customHeight="1" x14ac:dyDescent="0.15">
      <c r="A15" s="2"/>
      <c r="B15" s="16" t="s">
        <v>14</v>
      </c>
      <c r="C15" s="17" t="s">
        <v>0</v>
      </c>
      <c r="D15" s="17" t="s">
        <v>1</v>
      </c>
      <c r="E15" s="18" t="s">
        <v>2</v>
      </c>
      <c r="F15" s="14"/>
      <c r="G15" s="29" t="s">
        <v>49</v>
      </c>
      <c r="H15" s="55" t="s">
        <v>54</v>
      </c>
      <c r="I15" s="56" t="s">
        <v>55</v>
      </c>
      <c r="J15" s="30" t="s">
        <v>52</v>
      </c>
    </row>
    <row r="16" spans="1:10" ht="15.75" customHeight="1" x14ac:dyDescent="0.15">
      <c r="A16" s="2"/>
      <c r="B16" s="22" t="s">
        <v>15</v>
      </c>
      <c r="C16" s="19">
        <v>0</v>
      </c>
      <c r="D16" s="19">
        <v>0</v>
      </c>
      <c r="E16" s="20">
        <f>表格1_1426283032[預計成本]-表格1_1426283032[實際成本]</f>
        <v>0</v>
      </c>
      <c r="F16" s="65"/>
      <c r="G16" s="31"/>
      <c r="H16" s="32">
        <v>0</v>
      </c>
      <c r="I16" s="32">
        <v>0</v>
      </c>
      <c r="J16" s="34">
        <f>表格10171527293133[本金]+表格10171527293133[進出金額]</f>
        <v>0</v>
      </c>
    </row>
    <row r="17" spans="1:10" ht="15.75" customHeight="1" x14ac:dyDescent="0.15">
      <c r="A17" s="2"/>
      <c r="B17" s="22" t="s">
        <v>13</v>
      </c>
      <c r="C17" s="19">
        <v>0</v>
      </c>
      <c r="D17" s="19">
        <v>0</v>
      </c>
      <c r="E17" s="20">
        <f>表格1_1426283032[預計成本]-表格1_1426283032[實際成本]</f>
        <v>0</v>
      </c>
      <c r="F17" s="65"/>
      <c r="G17" s="31"/>
      <c r="H17" s="32">
        <v>0</v>
      </c>
      <c r="I17" s="32">
        <v>0</v>
      </c>
      <c r="J17" s="34">
        <f>表格10171527293133[本金]+表格10171527293133[進出金額]</f>
        <v>0</v>
      </c>
    </row>
    <row r="18" spans="1:10" ht="15.75" customHeight="1" x14ac:dyDescent="0.15">
      <c r="A18" s="2"/>
      <c r="B18" s="22" t="s">
        <v>16</v>
      </c>
      <c r="C18" s="19">
        <v>0</v>
      </c>
      <c r="D18" s="19">
        <v>0</v>
      </c>
      <c r="E18" s="20">
        <f>表格1_1426283032[預計成本]-表格1_1426283032[實際成本]</f>
        <v>0</v>
      </c>
      <c r="F18" s="65"/>
      <c r="G18" s="31"/>
      <c r="H18" s="32">
        <v>0</v>
      </c>
      <c r="I18" s="32">
        <v>0</v>
      </c>
      <c r="J18" s="34">
        <f>表格10171527293133[本金]+表格10171527293133[進出金額]</f>
        <v>0</v>
      </c>
    </row>
    <row r="19" spans="1:10" ht="15.75" customHeight="1" x14ac:dyDescent="0.15">
      <c r="A19" s="2"/>
      <c r="B19" s="22" t="s">
        <v>17</v>
      </c>
      <c r="C19" s="19">
        <v>0</v>
      </c>
      <c r="D19" s="19">
        <v>0</v>
      </c>
      <c r="E19" s="20">
        <f>表格1_1426283032[預計成本]-表格1_1426283032[實際成本]</f>
        <v>0</v>
      </c>
      <c r="F19" s="65"/>
      <c r="G19" s="31"/>
      <c r="H19" s="32">
        <v>0</v>
      </c>
      <c r="I19" s="32">
        <v>0</v>
      </c>
      <c r="J19" s="34">
        <f>表格10171527293133[本金]+表格10171527293133[進出金額]</f>
        <v>0</v>
      </c>
    </row>
    <row r="20" spans="1:10" ht="15.75" customHeight="1" x14ac:dyDescent="0.15">
      <c r="A20" s="2"/>
      <c r="B20" s="22" t="s">
        <v>18</v>
      </c>
      <c r="C20" s="19">
        <v>0</v>
      </c>
      <c r="D20" s="19">
        <v>0</v>
      </c>
      <c r="E20" s="20">
        <f>表格1_1426283032[預計成本]-表格1_1426283032[實際成本]</f>
        <v>0</v>
      </c>
      <c r="F20" s="65"/>
      <c r="G20" s="29" t="s">
        <v>9</v>
      </c>
      <c r="H20" s="32">
        <f>SUBTOTAL(109,表格10171527293133[本金])</f>
        <v>0</v>
      </c>
      <c r="I20" s="32">
        <f>SUBTOTAL(109,表格10171527293133[進出金額])</f>
        <v>0</v>
      </c>
      <c r="J20" s="33">
        <f>SUBTOTAL(109,表格10171527293133[總額])</f>
        <v>0</v>
      </c>
    </row>
    <row r="21" spans="1:10" ht="15.75" customHeight="1" x14ac:dyDescent="0.15">
      <c r="A21" s="2"/>
      <c r="B21" s="22" t="s">
        <v>19</v>
      </c>
      <c r="C21" s="19">
        <v>0</v>
      </c>
      <c r="D21" s="19">
        <v>0</v>
      </c>
      <c r="E21" s="20">
        <f>表格1_1426283032[預計成本]-表格1_1426283032[實際成本]</f>
        <v>0</v>
      </c>
      <c r="F21" s="65"/>
    </row>
    <row r="22" spans="1:10" ht="15.75" customHeight="1" x14ac:dyDescent="0.15">
      <c r="A22" s="2"/>
      <c r="B22" s="22" t="s">
        <v>20</v>
      </c>
      <c r="C22" s="19">
        <v>0</v>
      </c>
      <c r="D22" s="19">
        <v>0</v>
      </c>
      <c r="E22" s="20">
        <f>表格1_1426283032[預計成本]-表格1_1426283032[實際成本]</f>
        <v>0</v>
      </c>
      <c r="F22" s="65"/>
      <c r="G22" s="78" t="s">
        <v>6</v>
      </c>
      <c r="H22" s="79"/>
      <c r="I22" s="80"/>
      <c r="J22" s="87">
        <f>C26</f>
        <v>0</v>
      </c>
    </row>
    <row r="23" spans="1:10" ht="15.75" customHeight="1" x14ac:dyDescent="0.15">
      <c r="A23" s="2"/>
      <c r="B23" s="22" t="s">
        <v>21</v>
      </c>
      <c r="C23" s="19">
        <v>0</v>
      </c>
      <c r="D23" s="19">
        <v>0</v>
      </c>
      <c r="E23" s="20">
        <f>表格1_1426283032[預計成本]-表格1_1426283032[實際成本]</f>
        <v>0</v>
      </c>
      <c r="F23" s="65"/>
      <c r="G23" s="84"/>
      <c r="H23" s="85"/>
      <c r="I23" s="86"/>
      <c r="J23" s="89"/>
    </row>
    <row r="24" spans="1:10" ht="15.75" customHeight="1" x14ac:dyDescent="0.15">
      <c r="A24" s="2"/>
      <c r="B24" s="22" t="s">
        <v>22</v>
      </c>
      <c r="C24" s="19">
        <v>0</v>
      </c>
      <c r="D24" s="19">
        <v>0</v>
      </c>
      <c r="E24" s="20">
        <f>表格1_1426283032[預計成本]-表格1_1426283032[實際成本]</f>
        <v>0</v>
      </c>
      <c r="F24" s="65"/>
      <c r="G24" s="78" t="s">
        <v>7</v>
      </c>
      <c r="H24" s="79"/>
      <c r="I24" s="80"/>
      <c r="J24" s="87">
        <f>D26</f>
        <v>0</v>
      </c>
    </row>
    <row r="25" spans="1:10" ht="15.75" customHeight="1" x14ac:dyDescent="0.15">
      <c r="A25" s="2"/>
      <c r="B25" s="22" t="s">
        <v>65</v>
      </c>
      <c r="C25" s="19">
        <v>0</v>
      </c>
      <c r="D25" s="19">
        <v>0</v>
      </c>
      <c r="E25" s="20">
        <f>表格1_1426283032[預計成本]-表格1_1426283032[實際成本]</f>
        <v>0</v>
      </c>
      <c r="F25" s="65"/>
      <c r="G25" s="84"/>
      <c r="H25" s="85"/>
      <c r="I25" s="86"/>
      <c r="J25" s="89"/>
    </row>
    <row r="26" spans="1:10" ht="15.75" customHeight="1" x14ac:dyDescent="0.15">
      <c r="A26" s="2"/>
      <c r="B26" s="16" t="s">
        <v>9</v>
      </c>
      <c r="C26" s="19">
        <f>SUBTOTAL(109,表格1_1426283032[預計成本])</f>
        <v>0</v>
      </c>
      <c r="D26" s="19">
        <f>SUBTOTAL(109,表格1_1426283032[實際成本])</f>
        <v>0</v>
      </c>
      <c r="E26" s="21">
        <f>SUBTOTAL(109,表格1_1426283032[差額])</f>
        <v>0</v>
      </c>
      <c r="F26" s="65"/>
      <c r="G26" s="78" t="s">
        <v>8</v>
      </c>
      <c r="H26" s="79"/>
      <c r="I26" s="80"/>
      <c r="J26" s="87">
        <f>J22-J24</f>
        <v>0</v>
      </c>
    </row>
    <row r="27" spans="1:10" ht="15.75" customHeight="1" thickBot="1" x14ac:dyDescent="0.2">
      <c r="A27" s="2"/>
      <c r="B27" s="94"/>
      <c r="C27" s="94"/>
      <c r="D27" s="94"/>
      <c r="E27" s="94"/>
      <c r="F27" s="65"/>
      <c r="G27" s="84"/>
      <c r="H27" s="85"/>
      <c r="I27" s="86"/>
      <c r="J27" s="89"/>
    </row>
    <row r="28" spans="1:10" ht="15.75" customHeight="1" thickBot="1" x14ac:dyDescent="0.3">
      <c r="A28" s="2"/>
      <c r="B28" s="95" t="s">
        <v>53</v>
      </c>
      <c r="C28" s="96"/>
      <c r="D28" s="96"/>
      <c r="E28" s="97"/>
      <c r="F28" s="65"/>
    </row>
    <row r="29" spans="1:10" ht="15.75" customHeight="1" thickBot="1" x14ac:dyDescent="0.2">
      <c r="A29" s="2"/>
      <c r="B29" s="67"/>
      <c r="C29" s="68"/>
      <c r="D29" s="68"/>
      <c r="E29" s="69"/>
      <c r="F29" s="65"/>
    </row>
    <row r="30" spans="1:10" ht="15.75" customHeight="1" thickBot="1" x14ac:dyDescent="0.2">
      <c r="A30" s="2"/>
      <c r="B30" s="67"/>
      <c r="C30" s="68"/>
      <c r="D30" s="68"/>
      <c r="E30" s="69"/>
      <c r="F30" s="65"/>
    </row>
    <row r="31" spans="1:10" ht="15.75" customHeight="1" thickBot="1" x14ac:dyDescent="0.2">
      <c r="A31" s="2"/>
      <c r="B31" s="67"/>
      <c r="C31" s="68"/>
      <c r="D31" s="68"/>
      <c r="E31" s="69"/>
      <c r="F31" s="65"/>
    </row>
    <row r="32" spans="1:10" ht="15.75" customHeight="1" thickBot="1" x14ac:dyDescent="0.2">
      <c r="A32" s="2"/>
      <c r="B32" s="67"/>
      <c r="C32" s="68"/>
      <c r="D32" s="68"/>
      <c r="E32" s="69"/>
      <c r="F32" s="65"/>
    </row>
    <row r="33" spans="1:10" ht="15.75" customHeight="1" thickBot="1" x14ac:dyDescent="0.2">
      <c r="A33" s="2"/>
      <c r="B33" s="67"/>
      <c r="C33" s="68"/>
      <c r="D33" s="68"/>
      <c r="E33" s="69"/>
      <c r="F33" s="65"/>
      <c r="G33" s="93"/>
      <c r="H33" s="93"/>
      <c r="I33" s="93"/>
      <c r="J33" s="93"/>
    </row>
    <row r="34" spans="1:10" ht="15.75" customHeight="1" thickBot="1" x14ac:dyDescent="0.2">
      <c r="A34" s="2"/>
      <c r="B34" s="67"/>
      <c r="C34" s="68"/>
      <c r="D34" s="68"/>
      <c r="E34" s="69"/>
      <c r="F34" s="65"/>
    </row>
    <row r="35" spans="1:10" ht="15.75" customHeight="1" x14ac:dyDescent="0.15">
      <c r="A35" s="2"/>
      <c r="F35" s="65"/>
    </row>
    <row r="36" spans="1:10" ht="15.75" customHeight="1" x14ac:dyDescent="0.15">
      <c r="A36" s="2"/>
      <c r="F36" s="65"/>
    </row>
    <row r="37" spans="1:10" ht="15.75" customHeight="1" x14ac:dyDescent="0.15">
      <c r="A37" s="2"/>
      <c r="F37" s="65"/>
    </row>
    <row r="38" spans="1:10" ht="15.75" customHeight="1" x14ac:dyDescent="0.15">
      <c r="A38" s="2"/>
      <c r="F38" s="65"/>
      <c r="G38" s="92"/>
      <c r="H38" s="92"/>
      <c r="I38" s="92"/>
      <c r="J38" s="92"/>
    </row>
    <row r="39" spans="1:10" ht="15.75" customHeight="1" x14ac:dyDescent="0.15">
      <c r="A39" s="2"/>
      <c r="F39" s="65"/>
    </row>
    <row r="40" spans="1:10" ht="15.75" customHeight="1" x14ac:dyDescent="0.15">
      <c r="A40" s="2"/>
      <c r="F40" s="65"/>
    </row>
    <row r="41" spans="1:10" ht="15.75" customHeight="1" x14ac:dyDescent="0.15">
      <c r="A41" s="2"/>
      <c r="F41" s="65"/>
    </row>
    <row r="42" spans="1:10" ht="15.75" customHeight="1" x14ac:dyDescent="0.15">
      <c r="A42" s="2"/>
      <c r="F42" s="65"/>
    </row>
    <row r="43" spans="1:10" ht="15.75" customHeight="1" x14ac:dyDescent="0.15">
      <c r="A43" s="2"/>
      <c r="F43" s="65"/>
    </row>
    <row r="44" spans="1:10" ht="15.75" customHeight="1" x14ac:dyDescent="0.15">
      <c r="A44" s="2"/>
      <c r="F44" s="65"/>
    </row>
    <row r="45" spans="1:10" ht="15.75" customHeight="1" x14ac:dyDescent="0.15">
      <c r="A45" s="2"/>
      <c r="F45" s="65"/>
    </row>
    <row r="46" spans="1:10" ht="15.75" customHeight="1" x14ac:dyDescent="0.15">
      <c r="A46" s="2"/>
      <c r="F46" s="65"/>
    </row>
    <row r="47" spans="1:10" ht="15.75" customHeight="1" x14ac:dyDescent="0.15">
      <c r="A47" s="2"/>
      <c r="F47" s="65"/>
    </row>
    <row r="48" spans="1:10" ht="15.75" customHeight="1" x14ac:dyDescent="0.15">
      <c r="A48" s="2"/>
      <c r="F48" s="65"/>
    </row>
    <row r="49" spans="1:6" ht="15.75" customHeight="1" x14ac:dyDescent="0.15">
      <c r="A49" s="2"/>
      <c r="F49" s="65"/>
    </row>
    <row r="50" spans="1:6" ht="15.75" customHeight="1" x14ac:dyDescent="0.15">
      <c r="A50" s="2"/>
      <c r="F50" s="65"/>
    </row>
    <row r="51" spans="1:6" ht="15.75" customHeight="1" x14ac:dyDescent="0.15">
      <c r="A51" s="2"/>
      <c r="F51" s="65"/>
    </row>
    <row r="52" spans="1:6" ht="15.75" customHeight="1" x14ac:dyDescent="0.15">
      <c r="A52" s="2"/>
      <c r="F52" s="65"/>
    </row>
    <row r="53" spans="1:6" ht="15.75" customHeight="1" x14ac:dyDescent="0.15">
      <c r="A53" s="2"/>
      <c r="F53" s="65"/>
    </row>
    <row r="54" spans="1:6" ht="15.75" customHeight="1" x14ac:dyDescent="0.15">
      <c r="A54" s="2"/>
      <c r="F54" s="65"/>
    </row>
    <row r="55" spans="1:6" ht="15.75" customHeight="1" x14ac:dyDescent="0.15">
      <c r="A55" s="2"/>
      <c r="F55" s="65"/>
    </row>
    <row r="56" spans="1:6" ht="15.75" customHeight="1" x14ac:dyDescent="0.15">
      <c r="A56" s="2"/>
      <c r="F56" s="65"/>
    </row>
    <row r="57" spans="1:6" ht="15.75" customHeight="1" x14ac:dyDescent="0.15">
      <c r="A57" s="2"/>
      <c r="F57" s="65"/>
    </row>
    <row r="58" spans="1:6" ht="15.75" customHeight="1" x14ac:dyDescent="0.15">
      <c r="A58" s="2"/>
      <c r="F58" s="65"/>
    </row>
    <row r="59" spans="1:6" ht="15.75" customHeight="1" x14ac:dyDescent="0.15">
      <c r="A59" s="2"/>
      <c r="F59" s="65"/>
    </row>
    <row r="60" spans="1:6" ht="15.75" customHeight="1" x14ac:dyDescent="0.15">
      <c r="A60" s="2"/>
      <c r="F60" s="65"/>
    </row>
    <row r="61" spans="1:6" ht="15.75" customHeight="1" x14ac:dyDescent="0.15">
      <c r="A61" s="2"/>
      <c r="F61" s="13"/>
    </row>
    <row r="62" spans="1:6" ht="15.75" customHeight="1" x14ac:dyDescent="0.15">
      <c r="A62" s="2"/>
      <c r="F62" s="13"/>
    </row>
    <row r="63" spans="1:6" ht="15.75" customHeight="1" x14ac:dyDescent="0.15">
      <c r="A63" s="2"/>
      <c r="F63" s="13"/>
    </row>
    <row r="64" spans="1:6" ht="15.75" customHeight="1" x14ac:dyDescent="0.15">
      <c r="A64" s="2"/>
      <c r="F64" s="13"/>
    </row>
    <row r="65" spans="1:6" ht="15.75" customHeight="1" x14ac:dyDescent="0.15">
      <c r="A65" s="2"/>
      <c r="F65" s="13"/>
    </row>
    <row r="66" spans="1:6" ht="15.75" customHeight="1" x14ac:dyDescent="0.15">
      <c r="A66" s="2"/>
      <c r="F66" s="13"/>
    </row>
    <row r="67" spans="1:6" ht="15.75" customHeight="1" x14ac:dyDescent="0.15">
      <c r="A67" s="2"/>
      <c r="F67" s="13"/>
    </row>
    <row r="68" spans="1:6" ht="15.75" customHeight="1" x14ac:dyDescent="0.15"/>
  </sheetData>
  <mergeCells count="27">
    <mergeCell ref="B27:E27"/>
    <mergeCell ref="B28:E28"/>
    <mergeCell ref="B29:E34"/>
    <mergeCell ref="G33:J33"/>
    <mergeCell ref="G38:J38"/>
    <mergeCell ref="G22:I23"/>
    <mergeCell ref="J22:J23"/>
    <mergeCell ref="G24:I25"/>
    <mergeCell ref="J24:J25"/>
    <mergeCell ref="G26:I27"/>
    <mergeCell ref="J26:J27"/>
    <mergeCell ref="B9:B13"/>
    <mergeCell ref="C9:D9"/>
    <mergeCell ref="C11:D11"/>
    <mergeCell ref="G11:I13"/>
    <mergeCell ref="J11:J13"/>
    <mergeCell ref="C13:D13"/>
    <mergeCell ref="B2:J2"/>
    <mergeCell ref="B3:D3"/>
    <mergeCell ref="B4:B8"/>
    <mergeCell ref="C4:D4"/>
    <mergeCell ref="G4:I6"/>
    <mergeCell ref="J4:J6"/>
    <mergeCell ref="C6:D6"/>
    <mergeCell ref="C8:D8"/>
    <mergeCell ref="G8:I9"/>
    <mergeCell ref="J8:J9"/>
  </mergeCells>
  <phoneticPr fontId="7" type="noConversion"/>
  <conditionalFormatting sqref="E16:E26">
    <cfRule type="iconSet" priority="2">
      <iconSet iconSet="3Signs">
        <cfvo type="percent" val="0"/>
        <cfvo type="num" val="-20"/>
        <cfvo type="num" val="0"/>
      </iconSet>
    </cfRule>
  </conditionalFormatting>
  <conditionalFormatting sqref="J16 J20">
    <cfRule type="iconSet" priority="3">
      <iconSet iconSet="3Signs">
        <cfvo type="percent" val="0"/>
        <cfvo type="num" val="-20"/>
        <cfvo type="num" val="0"/>
      </iconSet>
    </cfRule>
  </conditionalFormatting>
  <conditionalFormatting sqref="J17:J19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8"/>
  <sheetViews>
    <sheetView showGridLines="0" workbookViewId="0">
      <selection activeCell="B2" sqref="B2:J2"/>
    </sheetView>
  </sheetViews>
  <sheetFormatPr defaultRowHeight="11.25" x14ac:dyDescent="0.15"/>
  <cols>
    <col min="1" max="1" width="1.6640625" customWidth="1"/>
    <col min="2" max="2" width="30.1640625" customWidth="1"/>
    <col min="3" max="3" width="16.5" customWidth="1"/>
    <col min="4" max="4" width="13.5" customWidth="1"/>
    <col min="5" max="5" width="12.5" customWidth="1"/>
    <col min="6" max="6" width="2.83203125" customWidth="1"/>
    <col min="7" max="7" width="29.33203125" customWidth="1"/>
    <col min="8" max="8" width="16.5" customWidth="1"/>
    <col min="9" max="9" width="13.5" customWidth="1"/>
    <col min="10" max="10" width="12.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51.95" customHeight="1" x14ac:dyDescent="0.15">
      <c r="A2" s="3"/>
      <c r="B2" s="70" t="s">
        <v>25</v>
      </c>
      <c r="C2" s="71"/>
      <c r="D2" s="71"/>
      <c r="E2" s="71"/>
      <c r="F2" s="71"/>
      <c r="G2" s="71"/>
      <c r="H2" s="71"/>
      <c r="I2" s="71"/>
      <c r="J2" s="71"/>
    </row>
    <row r="3" spans="1:10" ht="8.1" customHeight="1" x14ac:dyDescent="0.15">
      <c r="A3" s="2"/>
      <c r="B3" s="72"/>
      <c r="C3" s="72"/>
      <c r="D3" s="72"/>
      <c r="E3" s="4"/>
      <c r="F3" s="5"/>
      <c r="G3" s="4"/>
      <c r="H3" s="6"/>
      <c r="I3" s="7"/>
      <c r="J3" s="8"/>
    </row>
    <row r="4" spans="1:10" ht="15.95" customHeight="1" x14ac:dyDescent="0.15">
      <c r="A4" s="2"/>
      <c r="B4" s="73" t="s">
        <v>5</v>
      </c>
      <c r="C4" s="76" t="s">
        <v>23</v>
      </c>
      <c r="D4" s="77"/>
      <c r="E4" s="15">
        <v>0</v>
      </c>
      <c r="F4" s="5"/>
      <c r="G4" s="78" t="s">
        <v>10</v>
      </c>
      <c r="H4" s="79"/>
      <c r="I4" s="80"/>
      <c r="J4" s="87">
        <f>E8-J22</f>
        <v>0</v>
      </c>
    </row>
    <row r="5" spans="1:10" ht="15.95" customHeight="1" x14ac:dyDescent="0.15">
      <c r="A5" s="2"/>
      <c r="B5" s="74"/>
      <c r="C5" s="63" t="s">
        <v>50</v>
      </c>
      <c r="D5" s="64"/>
      <c r="E5" s="15">
        <v>0</v>
      </c>
      <c r="F5" s="5"/>
      <c r="G5" s="81"/>
      <c r="H5" s="82"/>
      <c r="I5" s="83"/>
      <c r="J5" s="88"/>
    </row>
    <row r="6" spans="1:10" ht="15.95" customHeight="1" x14ac:dyDescent="0.15">
      <c r="A6" s="2"/>
      <c r="B6" s="74"/>
      <c r="C6" s="76" t="s">
        <v>67</v>
      </c>
      <c r="D6" s="77"/>
      <c r="E6" s="15">
        <v>0</v>
      </c>
      <c r="F6" s="5"/>
      <c r="G6" s="84"/>
      <c r="H6" s="85"/>
      <c r="I6" s="86"/>
      <c r="J6" s="89"/>
    </row>
    <row r="7" spans="1:10" ht="15.95" customHeight="1" x14ac:dyDescent="0.15">
      <c r="A7" s="2"/>
      <c r="B7" s="74"/>
      <c r="C7" s="63" t="s">
        <v>68</v>
      </c>
      <c r="D7" s="64"/>
      <c r="E7" s="15">
        <v>0</v>
      </c>
      <c r="F7" s="5"/>
      <c r="G7" s="61"/>
      <c r="H7" s="61"/>
      <c r="I7" s="61"/>
      <c r="J7" s="62"/>
    </row>
    <row r="8" spans="1:10" ht="15.95" customHeight="1" x14ac:dyDescent="0.15">
      <c r="A8" s="2"/>
      <c r="B8" s="75"/>
      <c r="C8" s="90" t="s">
        <v>3</v>
      </c>
      <c r="D8" s="91"/>
      <c r="E8" s="62">
        <f>SUM(E4:E7)</f>
        <v>0</v>
      </c>
      <c r="F8" s="5"/>
      <c r="G8" s="78" t="s">
        <v>11</v>
      </c>
      <c r="H8" s="79"/>
      <c r="I8" s="80"/>
      <c r="J8" s="87">
        <f>E13-J24</f>
        <v>0</v>
      </c>
    </row>
    <row r="9" spans="1:10" ht="15.95" customHeight="1" x14ac:dyDescent="0.15">
      <c r="A9" s="2"/>
      <c r="B9" s="73" t="s">
        <v>4</v>
      </c>
      <c r="C9" s="76" t="s">
        <v>23</v>
      </c>
      <c r="D9" s="77"/>
      <c r="E9" s="15">
        <v>0</v>
      </c>
      <c r="F9" s="5"/>
      <c r="G9" s="84"/>
      <c r="H9" s="85"/>
      <c r="I9" s="86"/>
      <c r="J9" s="89"/>
    </row>
    <row r="10" spans="1:10" ht="15.95" customHeight="1" x14ac:dyDescent="0.15">
      <c r="A10" s="2"/>
      <c r="B10" s="74"/>
      <c r="C10" s="63" t="s">
        <v>50</v>
      </c>
      <c r="D10" s="64"/>
      <c r="E10" s="15">
        <v>0</v>
      </c>
      <c r="F10" s="5"/>
      <c r="G10" s="61"/>
      <c r="H10" s="61"/>
      <c r="I10" s="61"/>
      <c r="J10" s="62"/>
    </row>
    <row r="11" spans="1:10" ht="15.95" customHeight="1" x14ac:dyDescent="0.15">
      <c r="A11" s="2"/>
      <c r="B11" s="74"/>
      <c r="C11" s="76" t="s">
        <v>67</v>
      </c>
      <c r="D11" s="77"/>
      <c r="E11" s="15">
        <v>0</v>
      </c>
      <c r="F11" s="5"/>
      <c r="G11" s="78" t="s">
        <v>12</v>
      </c>
      <c r="H11" s="79"/>
      <c r="I11" s="80"/>
      <c r="J11" s="87">
        <f>J8-J4</f>
        <v>0</v>
      </c>
    </row>
    <row r="12" spans="1:10" ht="15.95" customHeight="1" x14ac:dyDescent="0.15">
      <c r="A12" s="2"/>
      <c r="B12" s="74"/>
      <c r="C12" s="63" t="s">
        <v>69</v>
      </c>
      <c r="D12" s="64"/>
      <c r="E12" s="15">
        <v>0</v>
      </c>
      <c r="F12" s="5"/>
      <c r="G12" s="81"/>
      <c r="H12" s="82"/>
      <c r="I12" s="83"/>
      <c r="J12" s="88"/>
    </row>
    <row r="13" spans="1:10" ht="15.95" customHeight="1" x14ac:dyDescent="0.15">
      <c r="A13" s="2"/>
      <c r="B13" s="75"/>
      <c r="C13" s="90" t="s">
        <v>3</v>
      </c>
      <c r="D13" s="91"/>
      <c r="E13" s="62">
        <f>SUM(E9:E12)</f>
        <v>0</v>
      </c>
      <c r="F13" s="5"/>
      <c r="G13" s="84"/>
      <c r="H13" s="85"/>
      <c r="I13" s="86"/>
      <c r="J13" s="89"/>
    </row>
    <row r="14" spans="1:10" ht="15.95" customHeight="1" x14ac:dyDescent="0.15">
      <c r="A14" s="2"/>
      <c r="B14" s="66"/>
      <c r="C14" s="66"/>
      <c r="D14" s="9"/>
      <c r="E14" s="10"/>
      <c r="F14" s="5"/>
      <c r="G14" s="11"/>
      <c r="H14" s="11"/>
      <c r="I14" s="11"/>
      <c r="J14" s="12"/>
    </row>
    <row r="15" spans="1:10" ht="15.95" customHeight="1" x14ac:dyDescent="0.15">
      <c r="A15" s="2"/>
      <c r="B15" s="16" t="s">
        <v>14</v>
      </c>
      <c r="C15" s="17" t="s">
        <v>0</v>
      </c>
      <c r="D15" s="17" t="s">
        <v>1</v>
      </c>
      <c r="E15" s="18" t="s">
        <v>2</v>
      </c>
      <c r="F15" s="14"/>
      <c r="G15" s="29" t="s">
        <v>49</v>
      </c>
      <c r="H15" s="55" t="s">
        <v>54</v>
      </c>
      <c r="I15" s="56" t="s">
        <v>55</v>
      </c>
      <c r="J15" s="30" t="s">
        <v>52</v>
      </c>
    </row>
    <row r="16" spans="1:10" ht="15.75" customHeight="1" x14ac:dyDescent="0.15">
      <c r="A16" s="2"/>
      <c r="B16" s="22" t="s">
        <v>15</v>
      </c>
      <c r="C16" s="19">
        <v>0</v>
      </c>
      <c r="D16" s="19">
        <v>0</v>
      </c>
      <c r="E16" s="20">
        <f>表格1_142628303234[預計成本]-表格1_142628303234[實際成本]</f>
        <v>0</v>
      </c>
      <c r="F16" s="65"/>
      <c r="G16" s="31"/>
      <c r="H16" s="32">
        <v>0</v>
      </c>
      <c r="I16" s="32">
        <v>0</v>
      </c>
      <c r="J16" s="34">
        <f>表格1017152729313335[本金]+表格1017152729313335[進出金額]</f>
        <v>0</v>
      </c>
    </row>
    <row r="17" spans="1:10" ht="15.75" customHeight="1" x14ac:dyDescent="0.15">
      <c r="A17" s="2"/>
      <c r="B17" s="22" t="s">
        <v>13</v>
      </c>
      <c r="C17" s="19">
        <v>0</v>
      </c>
      <c r="D17" s="19">
        <v>0</v>
      </c>
      <c r="E17" s="20">
        <f>表格1_142628303234[預計成本]-表格1_142628303234[實際成本]</f>
        <v>0</v>
      </c>
      <c r="F17" s="65"/>
      <c r="G17" s="31"/>
      <c r="H17" s="32">
        <v>0</v>
      </c>
      <c r="I17" s="32">
        <v>0</v>
      </c>
      <c r="J17" s="34">
        <f>表格1017152729313335[本金]+表格1017152729313335[進出金額]</f>
        <v>0</v>
      </c>
    </row>
    <row r="18" spans="1:10" ht="15.75" customHeight="1" x14ac:dyDescent="0.15">
      <c r="A18" s="2"/>
      <c r="B18" s="22" t="s">
        <v>16</v>
      </c>
      <c r="C18" s="19">
        <v>0</v>
      </c>
      <c r="D18" s="19">
        <v>0</v>
      </c>
      <c r="E18" s="20">
        <f>表格1_142628303234[預計成本]-表格1_142628303234[實際成本]</f>
        <v>0</v>
      </c>
      <c r="F18" s="65"/>
      <c r="G18" s="31"/>
      <c r="H18" s="32">
        <v>0</v>
      </c>
      <c r="I18" s="32">
        <v>0</v>
      </c>
      <c r="J18" s="34">
        <f>表格1017152729313335[本金]+表格1017152729313335[進出金額]</f>
        <v>0</v>
      </c>
    </row>
    <row r="19" spans="1:10" ht="15.75" customHeight="1" x14ac:dyDescent="0.15">
      <c r="A19" s="2"/>
      <c r="B19" s="22" t="s">
        <v>17</v>
      </c>
      <c r="C19" s="19">
        <v>0</v>
      </c>
      <c r="D19" s="19">
        <v>0</v>
      </c>
      <c r="E19" s="20">
        <f>表格1_142628303234[預計成本]-表格1_142628303234[實際成本]</f>
        <v>0</v>
      </c>
      <c r="F19" s="65"/>
      <c r="G19" s="31"/>
      <c r="H19" s="32">
        <v>0</v>
      </c>
      <c r="I19" s="32">
        <v>0</v>
      </c>
      <c r="J19" s="34">
        <f>表格1017152729313335[本金]+表格1017152729313335[進出金額]</f>
        <v>0</v>
      </c>
    </row>
    <row r="20" spans="1:10" ht="15.75" customHeight="1" x14ac:dyDescent="0.15">
      <c r="A20" s="2"/>
      <c r="B20" s="22" t="s">
        <v>18</v>
      </c>
      <c r="C20" s="19">
        <v>0</v>
      </c>
      <c r="D20" s="19">
        <v>0</v>
      </c>
      <c r="E20" s="20">
        <f>表格1_142628303234[預計成本]-表格1_142628303234[實際成本]</f>
        <v>0</v>
      </c>
      <c r="F20" s="65"/>
      <c r="G20" s="29" t="s">
        <v>9</v>
      </c>
      <c r="H20" s="32">
        <f>SUBTOTAL(109,表格1017152729313335[本金])</f>
        <v>0</v>
      </c>
      <c r="I20" s="32">
        <f>SUBTOTAL(109,表格1017152729313335[進出金額])</f>
        <v>0</v>
      </c>
      <c r="J20" s="33">
        <f>SUBTOTAL(109,表格1017152729313335[總額])</f>
        <v>0</v>
      </c>
    </row>
    <row r="21" spans="1:10" ht="15.75" customHeight="1" x14ac:dyDescent="0.15">
      <c r="A21" s="2"/>
      <c r="B21" s="22" t="s">
        <v>19</v>
      </c>
      <c r="C21" s="19">
        <v>0</v>
      </c>
      <c r="D21" s="19">
        <v>0</v>
      </c>
      <c r="E21" s="20">
        <f>表格1_142628303234[預計成本]-表格1_142628303234[實際成本]</f>
        <v>0</v>
      </c>
      <c r="F21" s="65"/>
    </row>
    <row r="22" spans="1:10" ht="15.75" customHeight="1" x14ac:dyDescent="0.15">
      <c r="A22" s="2"/>
      <c r="B22" s="22" t="s">
        <v>20</v>
      </c>
      <c r="C22" s="19">
        <v>0</v>
      </c>
      <c r="D22" s="19">
        <v>0</v>
      </c>
      <c r="E22" s="20">
        <f>表格1_142628303234[預計成本]-表格1_142628303234[實際成本]</f>
        <v>0</v>
      </c>
      <c r="F22" s="65"/>
      <c r="G22" s="78" t="s">
        <v>6</v>
      </c>
      <c r="H22" s="79"/>
      <c r="I22" s="80"/>
      <c r="J22" s="87">
        <f>C26</f>
        <v>0</v>
      </c>
    </row>
    <row r="23" spans="1:10" ht="15.75" customHeight="1" x14ac:dyDescent="0.15">
      <c r="A23" s="2"/>
      <c r="B23" s="22" t="s">
        <v>21</v>
      </c>
      <c r="C23" s="19">
        <v>0</v>
      </c>
      <c r="D23" s="19">
        <v>0</v>
      </c>
      <c r="E23" s="20">
        <f>表格1_142628303234[預計成本]-表格1_142628303234[實際成本]</f>
        <v>0</v>
      </c>
      <c r="F23" s="65"/>
      <c r="G23" s="84"/>
      <c r="H23" s="85"/>
      <c r="I23" s="86"/>
      <c r="J23" s="89"/>
    </row>
    <row r="24" spans="1:10" ht="15.75" customHeight="1" x14ac:dyDescent="0.15">
      <c r="A24" s="2"/>
      <c r="B24" s="22" t="s">
        <v>22</v>
      </c>
      <c r="C24" s="19">
        <v>0</v>
      </c>
      <c r="D24" s="19">
        <v>0</v>
      </c>
      <c r="E24" s="20">
        <f>表格1_142628303234[預計成本]-表格1_142628303234[實際成本]</f>
        <v>0</v>
      </c>
      <c r="F24" s="65"/>
      <c r="G24" s="78" t="s">
        <v>7</v>
      </c>
      <c r="H24" s="79"/>
      <c r="I24" s="80"/>
      <c r="J24" s="87">
        <f>D26</f>
        <v>0</v>
      </c>
    </row>
    <row r="25" spans="1:10" ht="15.75" customHeight="1" x14ac:dyDescent="0.15">
      <c r="A25" s="2"/>
      <c r="B25" s="22" t="s">
        <v>65</v>
      </c>
      <c r="C25" s="19">
        <v>0</v>
      </c>
      <c r="D25" s="19">
        <v>0</v>
      </c>
      <c r="E25" s="20">
        <f>表格1_142628303234[預計成本]-表格1_142628303234[實際成本]</f>
        <v>0</v>
      </c>
      <c r="F25" s="65"/>
      <c r="G25" s="84"/>
      <c r="H25" s="85"/>
      <c r="I25" s="86"/>
      <c r="J25" s="89"/>
    </row>
    <row r="26" spans="1:10" ht="15.75" customHeight="1" x14ac:dyDescent="0.15">
      <c r="A26" s="2"/>
      <c r="B26" s="16" t="s">
        <v>9</v>
      </c>
      <c r="C26" s="19">
        <f>SUBTOTAL(109,表格1_142628303234[預計成本])</f>
        <v>0</v>
      </c>
      <c r="D26" s="19">
        <f>SUBTOTAL(109,表格1_142628303234[實際成本])</f>
        <v>0</v>
      </c>
      <c r="E26" s="21">
        <f>SUBTOTAL(109,表格1_142628303234[差額])</f>
        <v>0</v>
      </c>
      <c r="F26" s="65"/>
      <c r="G26" s="78" t="s">
        <v>8</v>
      </c>
      <c r="H26" s="79"/>
      <c r="I26" s="80"/>
      <c r="J26" s="87">
        <f>J22-J24</f>
        <v>0</v>
      </c>
    </row>
    <row r="27" spans="1:10" ht="15.75" customHeight="1" thickBot="1" x14ac:dyDescent="0.2">
      <c r="A27" s="2"/>
      <c r="B27" s="94"/>
      <c r="C27" s="94"/>
      <c r="D27" s="94"/>
      <c r="E27" s="94"/>
      <c r="F27" s="65"/>
      <c r="G27" s="84"/>
      <c r="H27" s="85"/>
      <c r="I27" s="86"/>
      <c r="J27" s="89"/>
    </row>
    <row r="28" spans="1:10" ht="15.75" customHeight="1" thickBot="1" x14ac:dyDescent="0.3">
      <c r="A28" s="2"/>
      <c r="B28" s="95" t="s">
        <v>53</v>
      </c>
      <c r="C28" s="96"/>
      <c r="D28" s="96"/>
      <c r="E28" s="97"/>
      <c r="F28" s="65"/>
    </row>
    <row r="29" spans="1:10" ht="15.75" customHeight="1" thickBot="1" x14ac:dyDescent="0.2">
      <c r="A29" s="2"/>
      <c r="B29" s="67"/>
      <c r="C29" s="68"/>
      <c r="D29" s="68"/>
      <c r="E29" s="69"/>
      <c r="F29" s="65"/>
    </row>
    <row r="30" spans="1:10" ht="15.75" customHeight="1" thickBot="1" x14ac:dyDescent="0.2">
      <c r="A30" s="2"/>
      <c r="B30" s="67"/>
      <c r="C30" s="68"/>
      <c r="D30" s="68"/>
      <c r="E30" s="69"/>
      <c r="F30" s="65"/>
    </row>
    <row r="31" spans="1:10" ht="15.75" customHeight="1" thickBot="1" x14ac:dyDescent="0.2">
      <c r="A31" s="2"/>
      <c r="B31" s="67"/>
      <c r="C31" s="68"/>
      <c r="D31" s="68"/>
      <c r="E31" s="69"/>
      <c r="F31" s="65"/>
    </row>
    <row r="32" spans="1:10" ht="15.75" customHeight="1" thickBot="1" x14ac:dyDescent="0.2">
      <c r="A32" s="2"/>
      <c r="B32" s="67"/>
      <c r="C32" s="68"/>
      <c r="D32" s="68"/>
      <c r="E32" s="69"/>
      <c r="F32" s="65"/>
    </row>
    <row r="33" spans="1:10" ht="15.75" customHeight="1" thickBot="1" x14ac:dyDescent="0.2">
      <c r="A33" s="2"/>
      <c r="B33" s="67"/>
      <c r="C33" s="68"/>
      <c r="D33" s="68"/>
      <c r="E33" s="69"/>
      <c r="F33" s="65"/>
      <c r="G33" s="93"/>
      <c r="H33" s="93"/>
      <c r="I33" s="93"/>
      <c r="J33" s="93"/>
    </row>
    <row r="34" spans="1:10" ht="15.75" customHeight="1" thickBot="1" x14ac:dyDescent="0.2">
      <c r="A34" s="2"/>
      <c r="B34" s="67"/>
      <c r="C34" s="68"/>
      <c r="D34" s="68"/>
      <c r="E34" s="69"/>
      <c r="F34" s="65"/>
    </row>
    <row r="35" spans="1:10" ht="15.75" customHeight="1" x14ac:dyDescent="0.15">
      <c r="A35" s="2"/>
      <c r="F35" s="65"/>
    </row>
    <row r="36" spans="1:10" ht="15.75" customHeight="1" x14ac:dyDescent="0.15">
      <c r="A36" s="2"/>
      <c r="F36" s="65"/>
    </row>
    <row r="37" spans="1:10" ht="15.75" customHeight="1" x14ac:dyDescent="0.15">
      <c r="A37" s="2"/>
      <c r="F37" s="65"/>
    </row>
    <row r="38" spans="1:10" ht="15.75" customHeight="1" x14ac:dyDescent="0.15">
      <c r="A38" s="2"/>
      <c r="F38" s="65"/>
      <c r="G38" s="92"/>
      <c r="H38" s="92"/>
      <c r="I38" s="92"/>
      <c r="J38" s="92"/>
    </row>
    <row r="39" spans="1:10" ht="15.75" customHeight="1" x14ac:dyDescent="0.15">
      <c r="A39" s="2"/>
      <c r="F39" s="65"/>
    </row>
    <row r="40" spans="1:10" ht="15.75" customHeight="1" x14ac:dyDescent="0.15">
      <c r="A40" s="2"/>
      <c r="F40" s="65"/>
    </row>
    <row r="41" spans="1:10" ht="15.75" customHeight="1" x14ac:dyDescent="0.15">
      <c r="A41" s="2"/>
      <c r="F41" s="65"/>
    </row>
    <row r="42" spans="1:10" ht="15.75" customHeight="1" x14ac:dyDescent="0.15">
      <c r="A42" s="2"/>
      <c r="F42" s="65"/>
    </row>
    <row r="43" spans="1:10" ht="15.75" customHeight="1" x14ac:dyDescent="0.15">
      <c r="A43" s="2"/>
      <c r="F43" s="65"/>
    </row>
    <row r="44" spans="1:10" ht="15.75" customHeight="1" x14ac:dyDescent="0.15">
      <c r="A44" s="2"/>
      <c r="F44" s="65"/>
    </row>
    <row r="45" spans="1:10" ht="15.75" customHeight="1" x14ac:dyDescent="0.15">
      <c r="A45" s="2"/>
      <c r="F45" s="65"/>
    </row>
    <row r="46" spans="1:10" ht="15.75" customHeight="1" x14ac:dyDescent="0.15">
      <c r="A46" s="2"/>
      <c r="F46" s="65"/>
    </row>
    <row r="47" spans="1:10" ht="15.75" customHeight="1" x14ac:dyDescent="0.15">
      <c r="A47" s="2"/>
      <c r="F47" s="65"/>
    </row>
    <row r="48" spans="1:10" ht="15.75" customHeight="1" x14ac:dyDescent="0.15">
      <c r="A48" s="2"/>
      <c r="F48" s="65"/>
    </row>
    <row r="49" spans="1:6" ht="15.75" customHeight="1" x14ac:dyDescent="0.15">
      <c r="A49" s="2"/>
      <c r="F49" s="65"/>
    </row>
    <row r="50" spans="1:6" ht="15.75" customHeight="1" x14ac:dyDescent="0.15">
      <c r="A50" s="2"/>
      <c r="F50" s="65"/>
    </row>
    <row r="51" spans="1:6" ht="15.75" customHeight="1" x14ac:dyDescent="0.15">
      <c r="A51" s="2"/>
      <c r="F51" s="65"/>
    </row>
    <row r="52" spans="1:6" ht="15.75" customHeight="1" x14ac:dyDescent="0.15">
      <c r="A52" s="2"/>
      <c r="F52" s="65"/>
    </row>
    <row r="53" spans="1:6" ht="15.75" customHeight="1" x14ac:dyDescent="0.15">
      <c r="A53" s="2"/>
      <c r="F53" s="65"/>
    </row>
    <row r="54" spans="1:6" ht="15.75" customHeight="1" x14ac:dyDescent="0.15">
      <c r="A54" s="2"/>
      <c r="F54" s="65"/>
    </row>
    <row r="55" spans="1:6" ht="15.75" customHeight="1" x14ac:dyDescent="0.15">
      <c r="A55" s="2"/>
      <c r="F55" s="65"/>
    </row>
    <row r="56" spans="1:6" ht="15.75" customHeight="1" x14ac:dyDescent="0.15">
      <c r="A56" s="2"/>
      <c r="F56" s="65"/>
    </row>
    <row r="57" spans="1:6" ht="15.75" customHeight="1" x14ac:dyDescent="0.15">
      <c r="A57" s="2"/>
      <c r="F57" s="65"/>
    </row>
    <row r="58" spans="1:6" ht="15.75" customHeight="1" x14ac:dyDescent="0.15">
      <c r="A58" s="2"/>
      <c r="F58" s="65"/>
    </row>
    <row r="59" spans="1:6" ht="15.75" customHeight="1" x14ac:dyDescent="0.15">
      <c r="A59" s="2"/>
      <c r="F59" s="65"/>
    </row>
    <row r="60" spans="1:6" ht="15.75" customHeight="1" x14ac:dyDescent="0.15">
      <c r="A60" s="2"/>
      <c r="F60" s="65"/>
    </row>
    <row r="61" spans="1:6" ht="15.75" customHeight="1" x14ac:dyDescent="0.15">
      <c r="A61" s="2"/>
      <c r="F61" s="13"/>
    </row>
    <row r="62" spans="1:6" ht="15.75" customHeight="1" x14ac:dyDescent="0.15">
      <c r="A62" s="2"/>
      <c r="F62" s="13"/>
    </row>
    <row r="63" spans="1:6" ht="15.75" customHeight="1" x14ac:dyDescent="0.15">
      <c r="A63" s="2"/>
      <c r="F63" s="13"/>
    </row>
    <row r="64" spans="1:6" ht="15.75" customHeight="1" x14ac:dyDescent="0.15">
      <c r="A64" s="2"/>
      <c r="F64" s="13"/>
    </row>
    <row r="65" spans="1:6" ht="15.75" customHeight="1" x14ac:dyDescent="0.15">
      <c r="A65" s="2"/>
      <c r="F65" s="13"/>
    </row>
    <row r="66" spans="1:6" ht="15.75" customHeight="1" x14ac:dyDescent="0.15">
      <c r="A66" s="2"/>
      <c r="F66" s="13"/>
    </row>
    <row r="67" spans="1:6" ht="15.75" customHeight="1" x14ac:dyDescent="0.15">
      <c r="A67" s="2"/>
      <c r="F67" s="13"/>
    </row>
    <row r="68" spans="1:6" ht="15.75" customHeight="1" x14ac:dyDescent="0.15"/>
  </sheetData>
  <mergeCells count="27">
    <mergeCell ref="B27:E27"/>
    <mergeCell ref="B28:E28"/>
    <mergeCell ref="B29:E34"/>
    <mergeCell ref="G33:J33"/>
    <mergeCell ref="G38:J38"/>
    <mergeCell ref="G22:I23"/>
    <mergeCell ref="J22:J23"/>
    <mergeCell ref="G24:I25"/>
    <mergeCell ref="J24:J25"/>
    <mergeCell ref="G26:I27"/>
    <mergeCell ref="J26:J27"/>
    <mergeCell ref="B9:B13"/>
    <mergeCell ref="C9:D9"/>
    <mergeCell ref="C11:D11"/>
    <mergeCell ref="G11:I13"/>
    <mergeCell ref="J11:J13"/>
    <mergeCell ref="C13:D13"/>
    <mergeCell ref="B2:J2"/>
    <mergeCell ref="B3:D3"/>
    <mergeCell ref="B4:B8"/>
    <mergeCell ref="C4:D4"/>
    <mergeCell ref="G4:I6"/>
    <mergeCell ref="J4:J6"/>
    <mergeCell ref="C6:D6"/>
    <mergeCell ref="C8:D8"/>
    <mergeCell ref="G8:I9"/>
    <mergeCell ref="J8:J9"/>
  </mergeCells>
  <phoneticPr fontId="7" type="noConversion"/>
  <conditionalFormatting sqref="E16:E26">
    <cfRule type="iconSet" priority="2">
      <iconSet iconSet="3Signs">
        <cfvo type="percent" val="0"/>
        <cfvo type="num" val="-20"/>
        <cfvo type="num" val="0"/>
      </iconSet>
    </cfRule>
  </conditionalFormatting>
  <conditionalFormatting sqref="J16 J20">
    <cfRule type="iconSet" priority="3">
      <iconSet iconSet="3Signs">
        <cfvo type="percent" val="0"/>
        <cfvo type="num" val="-20"/>
        <cfvo type="num" val="0"/>
      </iconSet>
    </cfRule>
  </conditionalFormatting>
  <conditionalFormatting sqref="J17:J19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8"/>
  <sheetViews>
    <sheetView showGridLines="0" workbookViewId="0">
      <selection activeCell="B2" sqref="B2:J2"/>
    </sheetView>
  </sheetViews>
  <sheetFormatPr defaultRowHeight="11.25" x14ac:dyDescent="0.15"/>
  <cols>
    <col min="1" max="1" width="1.6640625" customWidth="1"/>
    <col min="2" max="2" width="30.1640625" customWidth="1"/>
    <col min="3" max="3" width="16.5" customWidth="1"/>
    <col min="4" max="4" width="13.5" customWidth="1"/>
    <col min="5" max="5" width="12.5" customWidth="1"/>
    <col min="6" max="6" width="2.83203125" customWidth="1"/>
    <col min="7" max="7" width="29.33203125" customWidth="1"/>
    <col min="8" max="8" width="16.5" customWidth="1"/>
    <col min="9" max="9" width="13.5" customWidth="1"/>
    <col min="10" max="10" width="12.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51.95" customHeight="1" x14ac:dyDescent="0.15">
      <c r="A2" s="3"/>
      <c r="B2" s="70" t="s">
        <v>59</v>
      </c>
      <c r="C2" s="71"/>
      <c r="D2" s="71"/>
      <c r="E2" s="71"/>
      <c r="F2" s="71"/>
      <c r="G2" s="71"/>
      <c r="H2" s="71"/>
      <c r="I2" s="71"/>
      <c r="J2" s="71"/>
    </row>
    <row r="3" spans="1:10" ht="8.1" customHeight="1" x14ac:dyDescent="0.15">
      <c r="A3" s="2"/>
      <c r="B3" s="72"/>
      <c r="C3" s="72"/>
      <c r="D3" s="72"/>
      <c r="E3" s="4"/>
      <c r="F3" s="5"/>
      <c r="G3" s="4"/>
      <c r="H3" s="6"/>
      <c r="I3" s="7"/>
      <c r="J3" s="8"/>
    </row>
    <row r="4" spans="1:10" ht="15.95" customHeight="1" x14ac:dyDescent="0.15">
      <c r="A4" s="2"/>
      <c r="B4" s="73" t="s">
        <v>5</v>
      </c>
      <c r="C4" s="76" t="s">
        <v>23</v>
      </c>
      <c r="D4" s="77"/>
      <c r="E4" s="15">
        <v>0</v>
      </c>
      <c r="F4" s="5"/>
      <c r="G4" s="78" t="s">
        <v>10</v>
      </c>
      <c r="H4" s="79"/>
      <c r="I4" s="80"/>
      <c r="J4" s="87">
        <f>E8-J22</f>
        <v>0</v>
      </c>
    </row>
    <row r="5" spans="1:10" ht="15.95" customHeight="1" x14ac:dyDescent="0.15">
      <c r="A5" s="2"/>
      <c r="B5" s="74"/>
      <c r="C5" s="63" t="s">
        <v>50</v>
      </c>
      <c r="D5" s="64"/>
      <c r="E5" s="15">
        <v>0</v>
      </c>
      <c r="F5" s="5"/>
      <c r="G5" s="81"/>
      <c r="H5" s="82"/>
      <c r="I5" s="83"/>
      <c r="J5" s="88"/>
    </row>
    <row r="6" spans="1:10" ht="15.95" customHeight="1" x14ac:dyDescent="0.15">
      <c r="A6" s="2"/>
      <c r="B6" s="74"/>
      <c r="C6" s="76" t="s">
        <v>67</v>
      </c>
      <c r="D6" s="77"/>
      <c r="E6" s="15">
        <v>0</v>
      </c>
      <c r="F6" s="5"/>
      <c r="G6" s="84"/>
      <c r="H6" s="85"/>
      <c r="I6" s="86"/>
      <c r="J6" s="89"/>
    </row>
    <row r="7" spans="1:10" ht="15.95" customHeight="1" x14ac:dyDescent="0.15">
      <c r="A7" s="2"/>
      <c r="B7" s="74"/>
      <c r="C7" s="63" t="s">
        <v>68</v>
      </c>
      <c r="D7" s="64"/>
      <c r="E7" s="15">
        <v>0</v>
      </c>
      <c r="F7" s="5"/>
      <c r="G7" s="61"/>
      <c r="H7" s="61"/>
      <c r="I7" s="61"/>
      <c r="J7" s="62"/>
    </row>
    <row r="8" spans="1:10" ht="15.95" customHeight="1" x14ac:dyDescent="0.15">
      <c r="A8" s="2"/>
      <c r="B8" s="75"/>
      <c r="C8" s="90" t="s">
        <v>3</v>
      </c>
      <c r="D8" s="91"/>
      <c r="E8" s="62">
        <f>SUM(E4:E7)</f>
        <v>0</v>
      </c>
      <c r="F8" s="5"/>
      <c r="G8" s="78" t="s">
        <v>11</v>
      </c>
      <c r="H8" s="79"/>
      <c r="I8" s="80"/>
      <c r="J8" s="87">
        <f>E13-J24</f>
        <v>0</v>
      </c>
    </row>
    <row r="9" spans="1:10" ht="15.95" customHeight="1" x14ac:dyDescent="0.15">
      <c r="A9" s="2"/>
      <c r="B9" s="73" t="s">
        <v>4</v>
      </c>
      <c r="C9" s="76" t="s">
        <v>23</v>
      </c>
      <c r="D9" s="77"/>
      <c r="E9" s="15">
        <v>0</v>
      </c>
      <c r="F9" s="5"/>
      <c r="G9" s="84"/>
      <c r="H9" s="85"/>
      <c r="I9" s="86"/>
      <c r="J9" s="89"/>
    </row>
    <row r="10" spans="1:10" ht="15.95" customHeight="1" x14ac:dyDescent="0.15">
      <c r="A10" s="2"/>
      <c r="B10" s="74"/>
      <c r="C10" s="63" t="s">
        <v>50</v>
      </c>
      <c r="D10" s="64"/>
      <c r="E10" s="15">
        <v>0</v>
      </c>
      <c r="F10" s="5"/>
      <c r="G10" s="61"/>
      <c r="H10" s="61"/>
      <c r="I10" s="61"/>
      <c r="J10" s="62"/>
    </row>
    <row r="11" spans="1:10" ht="15.95" customHeight="1" x14ac:dyDescent="0.15">
      <c r="A11" s="2"/>
      <c r="B11" s="74"/>
      <c r="C11" s="76" t="s">
        <v>67</v>
      </c>
      <c r="D11" s="77"/>
      <c r="E11" s="15">
        <v>0</v>
      </c>
      <c r="F11" s="5"/>
      <c r="G11" s="78" t="s">
        <v>12</v>
      </c>
      <c r="H11" s="79"/>
      <c r="I11" s="80"/>
      <c r="J11" s="87">
        <f>J8-J4</f>
        <v>0</v>
      </c>
    </row>
    <row r="12" spans="1:10" ht="15.95" customHeight="1" x14ac:dyDescent="0.15">
      <c r="A12" s="2"/>
      <c r="B12" s="74"/>
      <c r="C12" s="63" t="s">
        <v>69</v>
      </c>
      <c r="D12" s="64"/>
      <c r="E12" s="15">
        <v>0</v>
      </c>
      <c r="F12" s="5"/>
      <c r="G12" s="81"/>
      <c r="H12" s="82"/>
      <c r="I12" s="83"/>
      <c r="J12" s="88"/>
    </row>
    <row r="13" spans="1:10" ht="15.95" customHeight="1" x14ac:dyDescent="0.15">
      <c r="A13" s="2"/>
      <c r="B13" s="75"/>
      <c r="C13" s="90" t="s">
        <v>3</v>
      </c>
      <c r="D13" s="91"/>
      <c r="E13" s="62">
        <f>SUM(E9:E12)</f>
        <v>0</v>
      </c>
      <c r="F13" s="5"/>
      <c r="G13" s="84"/>
      <c r="H13" s="85"/>
      <c r="I13" s="86"/>
      <c r="J13" s="89"/>
    </row>
    <row r="14" spans="1:10" ht="15.95" customHeight="1" x14ac:dyDescent="0.15">
      <c r="A14" s="2"/>
      <c r="B14" s="66"/>
      <c r="C14" s="66"/>
      <c r="D14" s="9"/>
      <c r="E14" s="10"/>
      <c r="F14" s="5"/>
      <c r="G14" s="11"/>
      <c r="H14" s="11"/>
      <c r="I14" s="11"/>
      <c r="J14" s="12"/>
    </row>
    <row r="15" spans="1:10" ht="15.95" customHeight="1" x14ac:dyDescent="0.15">
      <c r="A15" s="2"/>
      <c r="B15" s="16" t="s">
        <v>14</v>
      </c>
      <c r="C15" s="17" t="s">
        <v>0</v>
      </c>
      <c r="D15" s="17" t="s">
        <v>1</v>
      </c>
      <c r="E15" s="18" t="s">
        <v>2</v>
      </c>
      <c r="F15" s="14"/>
      <c r="G15" s="29" t="s">
        <v>49</v>
      </c>
      <c r="H15" s="55" t="s">
        <v>54</v>
      </c>
      <c r="I15" s="56" t="s">
        <v>55</v>
      </c>
      <c r="J15" s="30" t="s">
        <v>52</v>
      </c>
    </row>
    <row r="16" spans="1:10" ht="15.75" customHeight="1" x14ac:dyDescent="0.15">
      <c r="A16" s="2"/>
      <c r="B16" s="22" t="s">
        <v>15</v>
      </c>
      <c r="C16" s="19">
        <v>0</v>
      </c>
      <c r="D16" s="19">
        <v>0</v>
      </c>
      <c r="E16" s="20">
        <f>表格1_14262830323436[預計成本]-表格1_14262830323436[實際成本]</f>
        <v>0</v>
      </c>
      <c r="F16" s="65"/>
      <c r="G16" s="31"/>
      <c r="H16" s="32">
        <v>0</v>
      </c>
      <c r="I16" s="32">
        <v>0</v>
      </c>
      <c r="J16" s="34">
        <f>表格101715272931333537[本金]+表格101715272931333537[進出金額]</f>
        <v>0</v>
      </c>
    </row>
    <row r="17" spans="1:10" ht="15.75" customHeight="1" x14ac:dyDescent="0.15">
      <c r="A17" s="2"/>
      <c r="B17" s="22" t="s">
        <v>13</v>
      </c>
      <c r="C17" s="19">
        <v>0</v>
      </c>
      <c r="D17" s="19">
        <v>0</v>
      </c>
      <c r="E17" s="20">
        <f>表格1_14262830323436[預計成本]-表格1_14262830323436[實際成本]</f>
        <v>0</v>
      </c>
      <c r="F17" s="65"/>
      <c r="G17" s="31"/>
      <c r="H17" s="32">
        <v>0</v>
      </c>
      <c r="I17" s="32">
        <v>0</v>
      </c>
      <c r="J17" s="34">
        <f>表格101715272931333537[本金]+表格101715272931333537[進出金額]</f>
        <v>0</v>
      </c>
    </row>
    <row r="18" spans="1:10" ht="15.75" customHeight="1" x14ac:dyDescent="0.15">
      <c r="A18" s="2"/>
      <c r="B18" s="22" t="s">
        <v>16</v>
      </c>
      <c r="C18" s="19">
        <v>0</v>
      </c>
      <c r="D18" s="19">
        <v>0</v>
      </c>
      <c r="E18" s="20">
        <f>表格1_14262830323436[預計成本]-表格1_14262830323436[實際成本]</f>
        <v>0</v>
      </c>
      <c r="F18" s="65"/>
      <c r="G18" s="31"/>
      <c r="H18" s="32">
        <v>0</v>
      </c>
      <c r="I18" s="32">
        <v>0</v>
      </c>
      <c r="J18" s="34">
        <f>表格101715272931333537[本金]+表格101715272931333537[進出金額]</f>
        <v>0</v>
      </c>
    </row>
    <row r="19" spans="1:10" ht="15.75" customHeight="1" x14ac:dyDescent="0.15">
      <c r="A19" s="2"/>
      <c r="B19" s="22" t="s">
        <v>17</v>
      </c>
      <c r="C19" s="19">
        <v>0</v>
      </c>
      <c r="D19" s="19">
        <v>0</v>
      </c>
      <c r="E19" s="20">
        <f>表格1_14262830323436[預計成本]-表格1_14262830323436[實際成本]</f>
        <v>0</v>
      </c>
      <c r="F19" s="65"/>
      <c r="G19" s="31"/>
      <c r="H19" s="32">
        <v>0</v>
      </c>
      <c r="I19" s="32">
        <v>0</v>
      </c>
      <c r="J19" s="34">
        <f>表格101715272931333537[本金]+表格101715272931333537[進出金額]</f>
        <v>0</v>
      </c>
    </row>
    <row r="20" spans="1:10" ht="15.75" customHeight="1" x14ac:dyDescent="0.15">
      <c r="A20" s="2"/>
      <c r="B20" s="22" t="s">
        <v>18</v>
      </c>
      <c r="C20" s="19">
        <v>0</v>
      </c>
      <c r="D20" s="19">
        <v>0</v>
      </c>
      <c r="E20" s="20">
        <f>表格1_14262830323436[預計成本]-表格1_14262830323436[實際成本]</f>
        <v>0</v>
      </c>
      <c r="F20" s="65"/>
      <c r="G20" s="29" t="s">
        <v>9</v>
      </c>
      <c r="H20" s="32">
        <f>SUBTOTAL(109,表格101715272931333537[本金])</f>
        <v>0</v>
      </c>
      <c r="I20" s="32">
        <f>SUBTOTAL(109,表格101715272931333537[進出金額])</f>
        <v>0</v>
      </c>
      <c r="J20" s="33">
        <f>SUBTOTAL(109,表格101715272931333537[總額])</f>
        <v>0</v>
      </c>
    </row>
    <row r="21" spans="1:10" ht="15.75" customHeight="1" x14ac:dyDescent="0.15">
      <c r="A21" s="2"/>
      <c r="B21" s="22" t="s">
        <v>19</v>
      </c>
      <c r="C21" s="19">
        <v>0</v>
      </c>
      <c r="D21" s="19">
        <v>0</v>
      </c>
      <c r="E21" s="20">
        <f>表格1_14262830323436[預計成本]-表格1_14262830323436[實際成本]</f>
        <v>0</v>
      </c>
      <c r="F21" s="65"/>
    </row>
    <row r="22" spans="1:10" ht="15.75" customHeight="1" x14ac:dyDescent="0.15">
      <c r="A22" s="2"/>
      <c r="B22" s="22" t="s">
        <v>20</v>
      </c>
      <c r="C22" s="19">
        <v>0</v>
      </c>
      <c r="D22" s="19">
        <v>0</v>
      </c>
      <c r="E22" s="20">
        <f>表格1_14262830323436[預計成本]-表格1_14262830323436[實際成本]</f>
        <v>0</v>
      </c>
      <c r="F22" s="65"/>
      <c r="G22" s="78" t="s">
        <v>6</v>
      </c>
      <c r="H22" s="79"/>
      <c r="I22" s="80"/>
      <c r="J22" s="87">
        <f>C26</f>
        <v>0</v>
      </c>
    </row>
    <row r="23" spans="1:10" ht="15.75" customHeight="1" x14ac:dyDescent="0.15">
      <c r="A23" s="2"/>
      <c r="B23" s="22" t="s">
        <v>21</v>
      </c>
      <c r="C23" s="19">
        <v>0</v>
      </c>
      <c r="D23" s="19">
        <v>0</v>
      </c>
      <c r="E23" s="20">
        <f>表格1_14262830323436[預計成本]-表格1_14262830323436[實際成本]</f>
        <v>0</v>
      </c>
      <c r="F23" s="65"/>
      <c r="G23" s="84"/>
      <c r="H23" s="85"/>
      <c r="I23" s="86"/>
      <c r="J23" s="89"/>
    </row>
    <row r="24" spans="1:10" ht="15.75" customHeight="1" x14ac:dyDescent="0.15">
      <c r="A24" s="2"/>
      <c r="B24" s="22" t="s">
        <v>22</v>
      </c>
      <c r="C24" s="19">
        <v>0</v>
      </c>
      <c r="D24" s="19">
        <v>0</v>
      </c>
      <c r="E24" s="20">
        <f>表格1_14262830323436[預計成本]-表格1_14262830323436[實際成本]</f>
        <v>0</v>
      </c>
      <c r="F24" s="65"/>
      <c r="G24" s="78" t="s">
        <v>7</v>
      </c>
      <c r="H24" s="79"/>
      <c r="I24" s="80"/>
      <c r="J24" s="87">
        <f>D26</f>
        <v>0</v>
      </c>
    </row>
    <row r="25" spans="1:10" ht="15.75" customHeight="1" x14ac:dyDescent="0.15">
      <c r="A25" s="2"/>
      <c r="B25" s="22" t="s">
        <v>65</v>
      </c>
      <c r="C25" s="19">
        <v>0</v>
      </c>
      <c r="D25" s="19">
        <v>0</v>
      </c>
      <c r="E25" s="20">
        <f>表格1_14262830323436[預計成本]-表格1_14262830323436[實際成本]</f>
        <v>0</v>
      </c>
      <c r="F25" s="65"/>
      <c r="G25" s="84"/>
      <c r="H25" s="85"/>
      <c r="I25" s="86"/>
      <c r="J25" s="89"/>
    </row>
    <row r="26" spans="1:10" ht="15.75" customHeight="1" x14ac:dyDescent="0.15">
      <c r="A26" s="2"/>
      <c r="B26" s="16" t="s">
        <v>9</v>
      </c>
      <c r="C26" s="19">
        <f>SUBTOTAL(109,表格1_14262830323436[預計成本])</f>
        <v>0</v>
      </c>
      <c r="D26" s="19">
        <f>SUBTOTAL(109,表格1_14262830323436[實際成本])</f>
        <v>0</v>
      </c>
      <c r="E26" s="21">
        <f>SUBTOTAL(109,表格1_14262830323436[差額])</f>
        <v>0</v>
      </c>
      <c r="F26" s="65"/>
      <c r="G26" s="78" t="s">
        <v>8</v>
      </c>
      <c r="H26" s="79"/>
      <c r="I26" s="80"/>
      <c r="J26" s="87">
        <f>J22-J24</f>
        <v>0</v>
      </c>
    </row>
    <row r="27" spans="1:10" ht="15.75" customHeight="1" thickBot="1" x14ac:dyDescent="0.2">
      <c r="A27" s="2"/>
      <c r="B27" s="94"/>
      <c r="C27" s="94"/>
      <c r="D27" s="94"/>
      <c r="E27" s="94"/>
      <c r="F27" s="65"/>
      <c r="G27" s="84"/>
      <c r="H27" s="85"/>
      <c r="I27" s="86"/>
      <c r="J27" s="89"/>
    </row>
    <row r="28" spans="1:10" ht="15.75" customHeight="1" thickBot="1" x14ac:dyDescent="0.3">
      <c r="A28" s="2"/>
      <c r="B28" s="95" t="s">
        <v>53</v>
      </c>
      <c r="C28" s="96"/>
      <c r="D28" s="96"/>
      <c r="E28" s="97"/>
      <c r="F28" s="65"/>
    </row>
    <row r="29" spans="1:10" ht="15.75" customHeight="1" thickBot="1" x14ac:dyDescent="0.2">
      <c r="A29" s="2"/>
      <c r="B29" s="67"/>
      <c r="C29" s="68"/>
      <c r="D29" s="68"/>
      <c r="E29" s="69"/>
      <c r="F29" s="65"/>
    </row>
    <row r="30" spans="1:10" ht="15.75" customHeight="1" thickBot="1" x14ac:dyDescent="0.2">
      <c r="A30" s="2"/>
      <c r="B30" s="67"/>
      <c r="C30" s="68"/>
      <c r="D30" s="68"/>
      <c r="E30" s="69"/>
      <c r="F30" s="65"/>
    </row>
    <row r="31" spans="1:10" ht="15.75" customHeight="1" thickBot="1" x14ac:dyDescent="0.2">
      <c r="A31" s="2"/>
      <c r="B31" s="67"/>
      <c r="C31" s="68"/>
      <c r="D31" s="68"/>
      <c r="E31" s="69"/>
      <c r="F31" s="65"/>
    </row>
    <row r="32" spans="1:10" ht="15.75" customHeight="1" thickBot="1" x14ac:dyDescent="0.2">
      <c r="A32" s="2"/>
      <c r="B32" s="67"/>
      <c r="C32" s="68"/>
      <c r="D32" s="68"/>
      <c r="E32" s="69"/>
      <c r="F32" s="65"/>
    </row>
    <row r="33" spans="1:10" ht="15.75" customHeight="1" thickBot="1" x14ac:dyDescent="0.2">
      <c r="A33" s="2"/>
      <c r="B33" s="67"/>
      <c r="C33" s="68"/>
      <c r="D33" s="68"/>
      <c r="E33" s="69"/>
      <c r="F33" s="65"/>
      <c r="G33" s="93"/>
      <c r="H33" s="93"/>
      <c r="I33" s="93"/>
      <c r="J33" s="93"/>
    </row>
    <row r="34" spans="1:10" ht="15.75" customHeight="1" thickBot="1" x14ac:dyDescent="0.2">
      <c r="A34" s="2"/>
      <c r="B34" s="67"/>
      <c r="C34" s="68"/>
      <c r="D34" s="68"/>
      <c r="E34" s="69"/>
      <c r="F34" s="65"/>
    </row>
    <row r="35" spans="1:10" ht="15.75" customHeight="1" x14ac:dyDescent="0.15">
      <c r="A35" s="2"/>
      <c r="F35" s="65"/>
    </row>
    <row r="36" spans="1:10" ht="15.75" customHeight="1" x14ac:dyDescent="0.15">
      <c r="A36" s="2"/>
      <c r="F36" s="65"/>
    </row>
    <row r="37" spans="1:10" ht="15.75" customHeight="1" x14ac:dyDescent="0.15">
      <c r="A37" s="2"/>
      <c r="F37" s="65"/>
    </row>
    <row r="38" spans="1:10" ht="15.75" customHeight="1" x14ac:dyDescent="0.15">
      <c r="A38" s="2"/>
      <c r="F38" s="65"/>
      <c r="G38" s="92"/>
      <c r="H38" s="92"/>
      <c r="I38" s="92"/>
      <c r="J38" s="92"/>
    </row>
    <row r="39" spans="1:10" ht="15.75" customHeight="1" x14ac:dyDescent="0.15">
      <c r="A39" s="2"/>
      <c r="F39" s="65"/>
    </row>
    <row r="40" spans="1:10" ht="15.75" customHeight="1" x14ac:dyDescent="0.15">
      <c r="A40" s="2"/>
      <c r="F40" s="65"/>
    </row>
    <row r="41" spans="1:10" ht="15.75" customHeight="1" x14ac:dyDescent="0.15">
      <c r="A41" s="2"/>
      <c r="F41" s="65"/>
    </row>
    <row r="42" spans="1:10" ht="15.75" customHeight="1" x14ac:dyDescent="0.15">
      <c r="A42" s="2"/>
      <c r="F42" s="65"/>
    </row>
    <row r="43" spans="1:10" ht="15.75" customHeight="1" x14ac:dyDescent="0.15">
      <c r="A43" s="2"/>
      <c r="F43" s="65"/>
    </row>
    <row r="44" spans="1:10" ht="15.75" customHeight="1" x14ac:dyDescent="0.15">
      <c r="A44" s="2"/>
      <c r="F44" s="65"/>
    </row>
    <row r="45" spans="1:10" ht="15.75" customHeight="1" x14ac:dyDescent="0.15">
      <c r="A45" s="2"/>
      <c r="F45" s="65"/>
    </row>
    <row r="46" spans="1:10" ht="15.75" customHeight="1" x14ac:dyDescent="0.15">
      <c r="A46" s="2"/>
      <c r="F46" s="65"/>
    </row>
    <row r="47" spans="1:10" ht="15.75" customHeight="1" x14ac:dyDescent="0.15">
      <c r="A47" s="2"/>
      <c r="F47" s="65"/>
    </row>
    <row r="48" spans="1:10" ht="15.75" customHeight="1" x14ac:dyDescent="0.15">
      <c r="A48" s="2"/>
      <c r="F48" s="65"/>
    </row>
    <row r="49" spans="1:6" ht="15.75" customHeight="1" x14ac:dyDescent="0.15">
      <c r="A49" s="2"/>
      <c r="F49" s="65"/>
    </row>
    <row r="50" spans="1:6" ht="15.75" customHeight="1" x14ac:dyDescent="0.15">
      <c r="A50" s="2"/>
      <c r="F50" s="65"/>
    </row>
    <row r="51" spans="1:6" ht="15.75" customHeight="1" x14ac:dyDescent="0.15">
      <c r="A51" s="2"/>
      <c r="F51" s="65"/>
    </row>
    <row r="52" spans="1:6" ht="15.75" customHeight="1" x14ac:dyDescent="0.15">
      <c r="A52" s="2"/>
      <c r="F52" s="65"/>
    </row>
    <row r="53" spans="1:6" ht="15.75" customHeight="1" x14ac:dyDescent="0.15">
      <c r="A53" s="2"/>
      <c r="F53" s="65"/>
    </row>
    <row r="54" spans="1:6" ht="15.75" customHeight="1" x14ac:dyDescent="0.15">
      <c r="A54" s="2"/>
      <c r="F54" s="65"/>
    </row>
    <row r="55" spans="1:6" ht="15.75" customHeight="1" x14ac:dyDescent="0.15">
      <c r="A55" s="2"/>
      <c r="F55" s="65"/>
    </row>
    <row r="56" spans="1:6" ht="15.75" customHeight="1" x14ac:dyDescent="0.15">
      <c r="A56" s="2"/>
      <c r="F56" s="65"/>
    </row>
    <row r="57" spans="1:6" ht="15.75" customHeight="1" x14ac:dyDescent="0.15">
      <c r="A57" s="2"/>
      <c r="F57" s="65"/>
    </row>
    <row r="58" spans="1:6" ht="15.75" customHeight="1" x14ac:dyDescent="0.15">
      <c r="A58" s="2"/>
      <c r="F58" s="65"/>
    </row>
    <row r="59" spans="1:6" ht="15.75" customHeight="1" x14ac:dyDescent="0.15">
      <c r="A59" s="2"/>
      <c r="F59" s="65"/>
    </row>
    <row r="60" spans="1:6" ht="15.75" customHeight="1" x14ac:dyDescent="0.15">
      <c r="A60" s="2"/>
      <c r="F60" s="65"/>
    </row>
    <row r="61" spans="1:6" ht="15.75" customHeight="1" x14ac:dyDescent="0.15">
      <c r="A61" s="2"/>
      <c r="F61" s="13"/>
    </row>
    <row r="62" spans="1:6" ht="15.75" customHeight="1" x14ac:dyDescent="0.15">
      <c r="A62" s="2"/>
      <c r="F62" s="13"/>
    </row>
    <row r="63" spans="1:6" ht="15.75" customHeight="1" x14ac:dyDescent="0.15">
      <c r="A63" s="2"/>
      <c r="F63" s="13"/>
    </row>
    <row r="64" spans="1:6" ht="15.75" customHeight="1" x14ac:dyDescent="0.15">
      <c r="A64" s="2"/>
      <c r="F64" s="13"/>
    </row>
    <row r="65" spans="1:6" ht="15.75" customHeight="1" x14ac:dyDescent="0.15">
      <c r="A65" s="2"/>
      <c r="F65" s="13"/>
    </row>
    <row r="66" spans="1:6" ht="15.75" customHeight="1" x14ac:dyDescent="0.15">
      <c r="A66" s="2"/>
      <c r="F66" s="13"/>
    </row>
    <row r="67" spans="1:6" ht="15.75" customHeight="1" x14ac:dyDescent="0.15">
      <c r="A67" s="2"/>
      <c r="F67" s="13"/>
    </row>
    <row r="68" spans="1:6" ht="15.75" customHeight="1" x14ac:dyDescent="0.15"/>
  </sheetData>
  <mergeCells count="27">
    <mergeCell ref="B27:E27"/>
    <mergeCell ref="B28:E28"/>
    <mergeCell ref="B29:E34"/>
    <mergeCell ref="G33:J33"/>
    <mergeCell ref="G38:J38"/>
    <mergeCell ref="G22:I23"/>
    <mergeCell ref="J22:J23"/>
    <mergeCell ref="G24:I25"/>
    <mergeCell ref="J24:J25"/>
    <mergeCell ref="G26:I27"/>
    <mergeCell ref="J26:J27"/>
    <mergeCell ref="B9:B13"/>
    <mergeCell ref="C9:D9"/>
    <mergeCell ref="C11:D11"/>
    <mergeCell ref="G11:I13"/>
    <mergeCell ref="J11:J13"/>
    <mergeCell ref="C13:D13"/>
    <mergeCell ref="B2:J2"/>
    <mergeCell ref="B3:D3"/>
    <mergeCell ref="B4:B8"/>
    <mergeCell ref="C4:D4"/>
    <mergeCell ref="G4:I6"/>
    <mergeCell ref="J4:J6"/>
    <mergeCell ref="C6:D6"/>
    <mergeCell ref="C8:D8"/>
    <mergeCell ref="G8:I9"/>
    <mergeCell ref="J8:J9"/>
  </mergeCells>
  <phoneticPr fontId="7" type="noConversion"/>
  <conditionalFormatting sqref="E16:E26">
    <cfRule type="iconSet" priority="2">
      <iconSet iconSet="3Signs">
        <cfvo type="percent" val="0"/>
        <cfvo type="num" val="-20"/>
        <cfvo type="num" val="0"/>
      </iconSet>
    </cfRule>
  </conditionalFormatting>
  <conditionalFormatting sqref="J16 J20">
    <cfRule type="iconSet" priority="3">
      <iconSet iconSet="3Signs">
        <cfvo type="percent" val="0"/>
        <cfvo type="num" val="-20"/>
        <cfvo type="num" val="0"/>
      </iconSet>
    </cfRule>
  </conditionalFormatting>
  <conditionalFormatting sqref="J17:J19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8"/>
  <sheetViews>
    <sheetView showGridLines="0" workbookViewId="0">
      <selection activeCell="B2" sqref="B2:J2"/>
    </sheetView>
  </sheetViews>
  <sheetFormatPr defaultRowHeight="11.25" x14ac:dyDescent="0.15"/>
  <cols>
    <col min="1" max="1" width="1.6640625" customWidth="1"/>
    <col min="2" max="2" width="30.1640625" customWidth="1"/>
    <col min="3" max="3" width="16.5" customWidth="1"/>
    <col min="4" max="4" width="13.5" customWidth="1"/>
    <col min="5" max="5" width="12.5" customWidth="1"/>
    <col min="6" max="6" width="2.83203125" customWidth="1"/>
    <col min="7" max="7" width="29.33203125" customWidth="1"/>
    <col min="8" max="8" width="16.5" customWidth="1"/>
    <col min="9" max="9" width="13.5" customWidth="1"/>
    <col min="10" max="10" width="12.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51.95" customHeight="1" x14ac:dyDescent="0.15">
      <c r="A2" s="3"/>
      <c r="B2" s="70" t="s">
        <v>60</v>
      </c>
      <c r="C2" s="71"/>
      <c r="D2" s="71"/>
      <c r="E2" s="71"/>
      <c r="F2" s="71"/>
      <c r="G2" s="71"/>
      <c r="H2" s="71"/>
      <c r="I2" s="71"/>
      <c r="J2" s="71"/>
    </row>
    <row r="3" spans="1:10" ht="8.1" customHeight="1" x14ac:dyDescent="0.15">
      <c r="A3" s="2"/>
      <c r="B3" s="72"/>
      <c r="C3" s="72"/>
      <c r="D3" s="72"/>
      <c r="E3" s="4"/>
      <c r="F3" s="5"/>
      <c r="G3" s="4"/>
      <c r="H3" s="6"/>
      <c r="I3" s="7"/>
      <c r="J3" s="8"/>
    </row>
    <row r="4" spans="1:10" ht="15.95" customHeight="1" x14ac:dyDescent="0.15">
      <c r="A4" s="2"/>
      <c r="B4" s="73" t="s">
        <v>5</v>
      </c>
      <c r="C4" s="76" t="s">
        <v>23</v>
      </c>
      <c r="D4" s="77"/>
      <c r="E4" s="15">
        <v>0</v>
      </c>
      <c r="F4" s="5"/>
      <c r="G4" s="78" t="s">
        <v>10</v>
      </c>
      <c r="H4" s="79"/>
      <c r="I4" s="80"/>
      <c r="J4" s="87">
        <f>E8-J22</f>
        <v>0</v>
      </c>
    </row>
    <row r="5" spans="1:10" ht="15.95" customHeight="1" x14ac:dyDescent="0.15">
      <c r="A5" s="2"/>
      <c r="B5" s="74"/>
      <c r="C5" s="63" t="s">
        <v>50</v>
      </c>
      <c r="D5" s="64"/>
      <c r="E5" s="15">
        <v>0</v>
      </c>
      <c r="F5" s="5"/>
      <c r="G5" s="81"/>
      <c r="H5" s="82"/>
      <c r="I5" s="83"/>
      <c r="J5" s="88"/>
    </row>
    <row r="6" spans="1:10" ht="15.95" customHeight="1" x14ac:dyDescent="0.15">
      <c r="A6" s="2"/>
      <c r="B6" s="74"/>
      <c r="C6" s="76" t="s">
        <v>67</v>
      </c>
      <c r="D6" s="77"/>
      <c r="E6" s="15">
        <v>0</v>
      </c>
      <c r="F6" s="5"/>
      <c r="G6" s="84"/>
      <c r="H6" s="85"/>
      <c r="I6" s="86"/>
      <c r="J6" s="89"/>
    </row>
    <row r="7" spans="1:10" ht="15.95" customHeight="1" x14ac:dyDescent="0.15">
      <c r="A7" s="2"/>
      <c r="B7" s="74"/>
      <c r="C7" s="63" t="s">
        <v>68</v>
      </c>
      <c r="D7" s="64"/>
      <c r="E7" s="15">
        <v>0</v>
      </c>
      <c r="F7" s="5"/>
      <c r="G7" s="61"/>
      <c r="H7" s="61"/>
      <c r="I7" s="61"/>
      <c r="J7" s="62"/>
    </row>
    <row r="8" spans="1:10" ht="15.95" customHeight="1" x14ac:dyDescent="0.15">
      <c r="A8" s="2"/>
      <c r="B8" s="75"/>
      <c r="C8" s="90" t="s">
        <v>3</v>
      </c>
      <c r="D8" s="91"/>
      <c r="E8" s="62">
        <f>SUM(E4:E7)</f>
        <v>0</v>
      </c>
      <c r="F8" s="5"/>
      <c r="G8" s="78" t="s">
        <v>11</v>
      </c>
      <c r="H8" s="79"/>
      <c r="I8" s="80"/>
      <c r="J8" s="87">
        <f>E13-J24</f>
        <v>0</v>
      </c>
    </row>
    <row r="9" spans="1:10" ht="15.95" customHeight="1" x14ac:dyDescent="0.15">
      <c r="A9" s="2"/>
      <c r="B9" s="73" t="s">
        <v>4</v>
      </c>
      <c r="C9" s="76" t="s">
        <v>23</v>
      </c>
      <c r="D9" s="77"/>
      <c r="E9" s="15">
        <v>0</v>
      </c>
      <c r="F9" s="5"/>
      <c r="G9" s="84"/>
      <c r="H9" s="85"/>
      <c r="I9" s="86"/>
      <c r="J9" s="89"/>
    </row>
    <row r="10" spans="1:10" ht="15.95" customHeight="1" x14ac:dyDescent="0.15">
      <c r="A10" s="2"/>
      <c r="B10" s="74"/>
      <c r="C10" s="63" t="s">
        <v>50</v>
      </c>
      <c r="D10" s="64"/>
      <c r="E10" s="15">
        <v>0</v>
      </c>
      <c r="F10" s="5"/>
      <c r="G10" s="61"/>
      <c r="H10" s="61"/>
      <c r="I10" s="61"/>
      <c r="J10" s="62"/>
    </row>
    <row r="11" spans="1:10" ht="15.95" customHeight="1" x14ac:dyDescent="0.15">
      <c r="A11" s="2"/>
      <c r="B11" s="74"/>
      <c r="C11" s="76" t="s">
        <v>67</v>
      </c>
      <c r="D11" s="77"/>
      <c r="E11" s="15">
        <v>0</v>
      </c>
      <c r="F11" s="5"/>
      <c r="G11" s="78" t="s">
        <v>12</v>
      </c>
      <c r="H11" s="79"/>
      <c r="I11" s="80"/>
      <c r="J11" s="87">
        <f>J8-J4</f>
        <v>0</v>
      </c>
    </row>
    <row r="12" spans="1:10" ht="15.95" customHeight="1" x14ac:dyDescent="0.15">
      <c r="A12" s="2"/>
      <c r="B12" s="74"/>
      <c r="C12" s="63" t="s">
        <v>69</v>
      </c>
      <c r="D12" s="64"/>
      <c r="E12" s="15">
        <v>0</v>
      </c>
      <c r="F12" s="5"/>
      <c r="G12" s="81"/>
      <c r="H12" s="82"/>
      <c r="I12" s="83"/>
      <c r="J12" s="88"/>
    </row>
    <row r="13" spans="1:10" ht="15.95" customHeight="1" x14ac:dyDescent="0.15">
      <c r="A13" s="2"/>
      <c r="B13" s="75"/>
      <c r="C13" s="90" t="s">
        <v>3</v>
      </c>
      <c r="D13" s="91"/>
      <c r="E13" s="62">
        <f>SUM(E9:E12)</f>
        <v>0</v>
      </c>
      <c r="F13" s="5"/>
      <c r="G13" s="84"/>
      <c r="H13" s="85"/>
      <c r="I13" s="86"/>
      <c r="J13" s="89"/>
    </row>
    <row r="14" spans="1:10" ht="15.95" customHeight="1" x14ac:dyDescent="0.15">
      <c r="A14" s="2"/>
      <c r="B14" s="66"/>
      <c r="C14" s="66"/>
      <c r="D14" s="9"/>
      <c r="E14" s="10"/>
      <c r="F14" s="5"/>
      <c r="G14" s="11"/>
      <c r="H14" s="11"/>
      <c r="I14" s="11"/>
      <c r="J14" s="12"/>
    </row>
    <row r="15" spans="1:10" ht="15.95" customHeight="1" x14ac:dyDescent="0.15">
      <c r="A15" s="2"/>
      <c r="B15" s="16" t="s">
        <v>14</v>
      </c>
      <c r="C15" s="17" t="s">
        <v>0</v>
      </c>
      <c r="D15" s="17" t="s">
        <v>1</v>
      </c>
      <c r="E15" s="18" t="s">
        <v>2</v>
      </c>
      <c r="F15" s="14"/>
      <c r="G15" s="29" t="s">
        <v>49</v>
      </c>
      <c r="H15" s="55" t="s">
        <v>54</v>
      </c>
      <c r="I15" s="56" t="s">
        <v>55</v>
      </c>
      <c r="J15" s="30" t="s">
        <v>52</v>
      </c>
    </row>
    <row r="16" spans="1:10" ht="15.75" customHeight="1" x14ac:dyDescent="0.15">
      <c r="A16" s="2"/>
      <c r="B16" s="22" t="s">
        <v>15</v>
      </c>
      <c r="C16" s="19">
        <v>0</v>
      </c>
      <c r="D16" s="19">
        <v>0</v>
      </c>
      <c r="E16" s="20">
        <f>表格1_1426283032343638[預計成本]-表格1_1426283032343638[實際成本]</f>
        <v>0</v>
      </c>
      <c r="F16" s="65"/>
      <c r="G16" s="31"/>
      <c r="H16" s="32">
        <v>0</v>
      </c>
      <c r="I16" s="32">
        <v>0</v>
      </c>
      <c r="J16" s="34">
        <f>表格10171527293133353739[本金]+表格10171527293133353739[進出金額]</f>
        <v>0</v>
      </c>
    </row>
    <row r="17" spans="1:10" ht="15.75" customHeight="1" x14ac:dyDescent="0.15">
      <c r="A17" s="2"/>
      <c r="B17" s="22" t="s">
        <v>13</v>
      </c>
      <c r="C17" s="19">
        <v>0</v>
      </c>
      <c r="D17" s="19">
        <v>0</v>
      </c>
      <c r="E17" s="20">
        <f>表格1_1426283032343638[預計成本]-表格1_1426283032343638[實際成本]</f>
        <v>0</v>
      </c>
      <c r="F17" s="65"/>
      <c r="G17" s="31"/>
      <c r="H17" s="32">
        <v>0</v>
      </c>
      <c r="I17" s="32">
        <v>0</v>
      </c>
      <c r="J17" s="34">
        <f>表格10171527293133353739[本金]+表格10171527293133353739[進出金額]</f>
        <v>0</v>
      </c>
    </row>
    <row r="18" spans="1:10" ht="15.75" customHeight="1" x14ac:dyDescent="0.15">
      <c r="A18" s="2"/>
      <c r="B18" s="22" t="s">
        <v>16</v>
      </c>
      <c r="C18" s="19">
        <v>0</v>
      </c>
      <c r="D18" s="19">
        <v>0</v>
      </c>
      <c r="E18" s="20">
        <f>表格1_1426283032343638[預計成本]-表格1_1426283032343638[實際成本]</f>
        <v>0</v>
      </c>
      <c r="F18" s="65"/>
      <c r="G18" s="31"/>
      <c r="H18" s="32">
        <v>0</v>
      </c>
      <c r="I18" s="32">
        <v>0</v>
      </c>
      <c r="J18" s="34">
        <f>表格10171527293133353739[本金]+表格10171527293133353739[進出金額]</f>
        <v>0</v>
      </c>
    </row>
    <row r="19" spans="1:10" ht="15.75" customHeight="1" x14ac:dyDescent="0.15">
      <c r="A19" s="2"/>
      <c r="B19" s="22" t="s">
        <v>17</v>
      </c>
      <c r="C19" s="19">
        <v>0</v>
      </c>
      <c r="D19" s="19">
        <v>0</v>
      </c>
      <c r="E19" s="20">
        <f>表格1_1426283032343638[預計成本]-表格1_1426283032343638[實際成本]</f>
        <v>0</v>
      </c>
      <c r="F19" s="65"/>
      <c r="G19" s="31"/>
      <c r="H19" s="32">
        <v>0</v>
      </c>
      <c r="I19" s="32">
        <v>0</v>
      </c>
      <c r="J19" s="34">
        <f>表格10171527293133353739[本金]+表格10171527293133353739[進出金額]</f>
        <v>0</v>
      </c>
    </row>
    <row r="20" spans="1:10" ht="15.75" customHeight="1" x14ac:dyDescent="0.15">
      <c r="A20" s="2"/>
      <c r="B20" s="22" t="s">
        <v>18</v>
      </c>
      <c r="C20" s="19">
        <v>0</v>
      </c>
      <c r="D20" s="19">
        <v>0</v>
      </c>
      <c r="E20" s="20">
        <f>表格1_1426283032343638[預計成本]-表格1_1426283032343638[實際成本]</f>
        <v>0</v>
      </c>
      <c r="F20" s="65"/>
      <c r="G20" s="29" t="s">
        <v>9</v>
      </c>
      <c r="H20" s="32">
        <f>SUBTOTAL(109,表格10171527293133353739[本金])</f>
        <v>0</v>
      </c>
      <c r="I20" s="32">
        <f>SUBTOTAL(109,表格10171527293133353739[進出金額])</f>
        <v>0</v>
      </c>
      <c r="J20" s="33">
        <f>SUBTOTAL(109,表格10171527293133353739[總額])</f>
        <v>0</v>
      </c>
    </row>
    <row r="21" spans="1:10" ht="15.75" customHeight="1" x14ac:dyDescent="0.15">
      <c r="A21" s="2"/>
      <c r="B21" s="22" t="s">
        <v>19</v>
      </c>
      <c r="C21" s="19">
        <v>0</v>
      </c>
      <c r="D21" s="19">
        <v>0</v>
      </c>
      <c r="E21" s="20">
        <f>表格1_1426283032343638[預計成本]-表格1_1426283032343638[實際成本]</f>
        <v>0</v>
      </c>
      <c r="F21" s="65"/>
    </row>
    <row r="22" spans="1:10" ht="15.75" customHeight="1" x14ac:dyDescent="0.15">
      <c r="A22" s="2"/>
      <c r="B22" s="22" t="s">
        <v>20</v>
      </c>
      <c r="C22" s="19">
        <v>0</v>
      </c>
      <c r="D22" s="19">
        <v>0</v>
      </c>
      <c r="E22" s="20">
        <f>表格1_1426283032343638[預計成本]-表格1_1426283032343638[實際成本]</f>
        <v>0</v>
      </c>
      <c r="F22" s="65"/>
      <c r="G22" s="78" t="s">
        <v>6</v>
      </c>
      <c r="H22" s="79"/>
      <c r="I22" s="80"/>
      <c r="J22" s="87">
        <f>C26</f>
        <v>0</v>
      </c>
    </row>
    <row r="23" spans="1:10" ht="15.75" customHeight="1" x14ac:dyDescent="0.15">
      <c r="A23" s="2"/>
      <c r="B23" s="22" t="s">
        <v>21</v>
      </c>
      <c r="C23" s="19">
        <v>0</v>
      </c>
      <c r="D23" s="19">
        <v>0</v>
      </c>
      <c r="E23" s="20">
        <f>表格1_1426283032343638[預計成本]-表格1_1426283032343638[實際成本]</f>
        <v>0</v>
      </c>
      <c r="F23" s="65"/>
      <c r="G23" s="84"/>
      <c r="H23" s="85"/>
      <c r="I23" s="86"/>
      <c r="J23" s="89"/>
    </row>
    <row r="24" spans="1:10" ht="15.75" customHeight="1" x14ac:dyDescent="0.15">
      <c r="A24" s="2"/>
      <c r="B24" s="22" t="s">
        <v>22</v>
      </c>
      <c r="C24" s="19">
        <v>0</v>
      </c>
      <c r="D24" s="19">
        <v>0</v>
      </c>
      <c r="E24" s="20">
        <f>表格1_1426283032343638[預計成本]-表格1_1426283032343638[實際成本]</f>
        <v>0</v>
      </c>
      <c r="F24" s="65"/>
      <c r="G24" s="78" t="s">
        <v>7</v>
      </c>
      <c r="H24" s="79"/>
      <c r="I24" s="80"/>
      <c r="J24" s="87">
        <f>D26</f>
        <v>0</v>
      </c>
    </row>
    <row r="25" spans="1:10" ht="15.75" customHeight="1" x14ac:dyDescent="0.15">
      <c r="A25" s="2"/>
      <c r="B25" s="22" t="s">
        <v>65</v>
      </c>
      <c r="C25" s="19">
        <v>0</v>
      </c>
      <c r="D25" s="19">
        <v>0</v>
      </c>
      <c r="E25" s="20">
        <f>表格1_1426283032343638[預計成本]-表格1_1426283032343638[實際成本]</f>
        <v>0</v>
      </c>
      <c r="F25" s="65"/>
      <c r="G25" s="84"/>
      <c r="H25" s="85"/>
      <c r="I25" s="86"/>
      <c r="J25" s="89"/>
    </row>
    <row r="26" spans="1:10" ht="15.75" customHeight="1" x14ac:dyDescent="0.15">
      <c r="A26" s="2"/>
      <c r="B26" s="16" t="s">
        <v>9</v>
      </c>
      <c r="C26" s="19">
        <f>SUBTOTAL(109,表格1_1426283032343638[預計成本])</f>
        <v>0</v>
      </c>
      <c r="D26" s="19">
        <f>SUBTOTAL(109,表格1_1426283032343638[實際成本])</f>
        <v>0</v>
      </c>
      <c r="E26" s="21">
        <f>SUBTOTAL(109,表格1_1426283032343638[差額])</f>
        <v>0</v>
      </c>
      <c r="F26" s="65"/>
      <c r="G26" s="78" t="s">
        <v>8</v>
      </c>
      <c r="H26" s="79"/>
      <c r="I26" s="80"/>
      <c r="J26" s="87">
        <f>J22-J24</f>
        <v>0</v>
      </c>
    </row>
    <row r="27" spans="1:10" ht="15.75" customHeight="1" thickBot="1" x14ac:dyDescent="0.2">
      <c r="A27" s="2"/>
      <c r="B27" s="94"/>
      <c r="C27" s="94"/>
      <c r="D27" s="94"/>
      <c r="E27" s="94"/>
      <c r="F27" s="65"/>
      <c r="G27" s="84"/>
      <c r="H27" s="85"/>
      <c r="I27" s="86"/>
      <c r="J27" s="89"/>
    </row>
    <row r="28" spans="1:10" ht="15.75" customHeight="1" thickBot="1" x14ac:dyDescent="0.3">
      <c r="A28" s="2"/>
      <c r="B28" s="95" t="s">
        <v>53</v>
      </c>
      <c r="C28" s="96"/>
      <c r="D28" s="96"/>
      <c r="E28" s="97"/>
      <c r="F28" s="65"/>
    </row>
    <row r="29" spans="1:10" ht="15.75" customHeight="1" thickBot="1" x14ac:dyDescent="0.2">
      <c r="A29" s="2"/>
      <c r="B29" s="67"/>
      <c r="C29" s="68"/>
      <c r="D29" s="68"/>
      <c r="E29" s="69"/>
      <c r="F29" s="65"/>
    </row>
    <row r="30" spans="1:10" ht="15.75" customHeight="1" thickBot="1" x14ac:dyDescent="0.2">
      <c r="A30" s="2"/>
      <c r="B30" s="67"/>
      <c r="C30" s="68"/>
      <c r="D30" s="68"/>
      <c r="E30" s="69"/>
      <c r="F30" s="65"/>
    </row>
    <row r="31" spans="1:10" ht="15.75" customHeight="1" thickBot="1" x14ac:dyDescent="0.2">
      <c r="A31" s="2"/>
      <c r="B31" s="67"/>
      <c r="C31" s="68"/>
      <c r="D31" s="68"/>
      <c r="E31" s="69"/>
      <c r="F31" s="65"/>
    </row>
    <row r="32" spans="1:10" ht="15.75" customHeight="1" thickBot="1" x14ac:dyDescent="0.2">
      <c r="A32" s="2"/>
      <c r="B32" s="67"/>
      <c r="C32" s="68"/>
      <c r="D32" s="68"/>
      <c r="E32" s="69"/>
      <c r="F32" s="65"/>
    </row>
    <row r="33" spans="1:10" ht="15.75" customHeight="1" thickBot="1" x14ac:dyDescent="0.2">
      <c r="A33" s="2"/>
      <c r="B33" s="67"/>
      <c r="C33" s="68"/>
      <c r="D33" s="68"/>
      <c r="E33" s="69"/>
      <c r="F33" s="65"/>
      <c r="G33" s="93"/>
      <c r="H33" s="93"/>
      <c r="I33" s="93"/>
      <c r="J33" s="93"/>
    </row>
    <row r="34" spans="1:10" ht="15.75" customHeight="1" thickBot="1" x14ac:dyDescent="0.2">
      <c r="A34" s="2"/>
      <c r="B34" s="67"/>
      <c r="C34" s="68"/>
      <c r="D34" s="68"/>
      <c r="E34" s="69"/>
      <c r="F34" s="65"/>
    </row>
    <row r="35" spans="1:10" ht="15.75" customHeight="1" x14ac:dyDescent="0.15">
      <c r="A35" s="2"/>
      <c r="F35" s="65"/>
    </row>
    <row r="36" spans="1:10" ht="15.75" customHeight="1" x14ac:dyDescent="0.15">
      <c r="A36" s="2"/>
      <c r="F36" s="65"/>
    </row>
    <row r="37" spans="1:10" ht="15.75" customHeight="1" x14ac:dyDescent="0.15">
      <c r="A37" s="2"/>
      <c r="F37" s="65"/>
    </row>
    <row r="38" spans="1:10" ht="15.75" customHeight="1" x14ac:dyDescent="0.15">
      <c r="A38" s="2"/>
      <c r="F38" s="65"/>
      <c r="G38" s="92"/>
      <c r="H38" s="92"/>
      <c r="I38" s="92"/>
      <c r="J38" s="92"/>
    </row>
    <row r="39" spans="1:10" ht="15.75" customHeight="1" x14ac:dyDescent="0.15">
      <c r="A39" s="2"/>
      <c r="F39" s="65"/>
    </row>
    <row r="40" spans="1:10" ht="15.75" customHeight="1" x14ac:dyDescent="0.15">
      <c r="A40" s="2"/>
      <c r="F40" s="65"/>
    </row>
    <row r="41" spans="1:10" ht="15.75" customHeight="1" x14ac:dyDescent="0.15">
      <c r="A41" s="2"/>
      <c r="F41" s="65"/>
    </row>
    <row r="42" spans="1:10" ht="15.75" customHeight="1" x14ac:dyDescent="0.15">
      <c r="A42" s="2"/>
      <c r="F42" s="65"/>
    </row>
    <row r="43" spans="1:10" ht="15.75" customHeight="1" x14ac:dyDescent="0.15">
      <c r="A43" s="2"/>
      <c r="F43" s="65"/>
    </row>
    <row r="44" spans="1:10" ht="15.75" customHeight="1" x14ac:dyDescent="0.15">
      <c r="A44" s="2"/>
      <c r="F44" s="65"/>
    </row>
    <row r="45" spans="1:10" ht="15.75" customHeight="1" x14ac:dyDescent="0.15">
      <c r="A45" s="2"/>
      <c r="F45" s="65"/>
    </row>
    <row r="46" spans="1:10" ht="15.75" customHeight="1" x14ac:dyDescent="0.15">
      <c r="A46" s="2"/>
      <c r="F46" s="65"/>
    </row>
    <row r="47" spans="1:10" ht="15.75" customHeight="1" x14ac:dyDescent="0.15">
      <c r="A47" s="2"/>
      <c r="F47" s="65"/>
    </row>
    <row r="48" spans="1:10" ht="15.75" customHeight="1" x14ac:dyDescent="0.15">
      <c r="A48" s="2"/>
      <c r="F48" s="65"/>
    </row>
    <row r="49" spans="1:6" ht="15.75" customHeight="1" x14ac:dyDescent="0.15">
      <c r="A49" s="2"/>
      <c r="F49" s="65"/>
    </row>
    <row r="50" spans="1:6" ht="15.75" customHeight="1" x14ac:dyDescent="0.15">
      <c r="A50" s="2"/>
      <c r="F50" s="65"/>
    </row>
    <row r="51" spans="1:6" ht="15.75" customHeight="1" x14ac:dyDescent="0.15">
      <c r="A51" s="2"/>
      <c r="F51" s="65"/>
    </row>
    <row r="52" spans="1:6" ht="15.75" customHeight="1" x14ac:dyDescent="0.15">
      <c r="A52" s="2"/>
      <c r="F52" s="65"/>
    </row>
    <row r="53" spans="1:6" ht="15.75" customHeight="1" x14ac:dyDescent="0.15">
      <c r="A53" s="2"/>
      <c r="F53" s="65"/>
    </row>
    <row r="54" spans="1:6" ht="15.75" customHeight="1" x14ac:dyDescent="0.15">
      <c r="A54" s="2"/>
      <c r="F54" s="65"/>
    </row>
    <row r="55" spans="1:6" ht="15.75" customHeight="1" x14ac:dyDescent="0.15">
      <c r="A55" s="2"/>
      <c r="F55" s="65"/>
    </row>
    <row r="56" spans="1:6" ht="15.75" customHeight="1" x14ac:dyDescent="0.15">
      <c r="A56" s="2"/>
      <c r="F56" s="65"/>
    </row>
    <row r="57" spans="1:6" ht="15.75" customHeight="1" x14ac:dyDescent="0.15">
      <c r="A57" s="2"/>
      <c r="F57" s="65"/>
    </row>
    <row r="58" spans="1:6" ht="15.75" customHeight="1" x14ac:dyDescent="0.15">
      <c r="A58" s="2"/>
      <c r="F58" s="65"/>
    </row>
    <row r="59" spans="1:6" ht="15.75" customHeight="1" x14ac:dyDescent="0.15">
      <c r="A59" s="2"/>
      <c r="F59" s="65"/>
    </row>
    <row r="60" spans="1:6" ht="15.75" customHeight="1" x14ac:dyDescent="0.15">
      <c r="A60" s="2"/>
      <c r="F60" s="65"/>
    </row>
    <row r="61" spans="1:6" ht="15.75" customHeight="1" x14ac:dyDescent="0.15">
      <c r="A61" s="2"/>
      <c r="F61" s="13"/>
    </row>
    <row r="62" spans="1:6" ht="15.75" customHeight="1" x14ac:dyDescent="0.15">
      <c r="A62" s="2"/>
      <c r="F62" s="13"/>
    </row>
    <row r="63" spans="1:6" ht="15.75" customHeight="1" x14ac:dyDescent="0.15">
      <c r="A63" s="2"/>
      <c r="F63" s="13"/>
    </row>
    <row r="64" spans="1:6" ht="15.75" customHeight="1" x14ac:dyDescent="0.15">
      <c r="A64" s="2"/>
      <c r="F64" s="13"/>
    </row>
    <row r="65" spans="1:6" ht="15.75" customHeight="1" x14ac:dyDescent="0.15">
      <c r="A65" s="2"/>
      <c r="F65" s="13"/>
    </row>
    <row r="66" spans="1:6" ht="15.75" customHeight="1" x14ac:dyDescent="0.15">
      <c r="A66" s="2"/>
      <c r="F66" s="13"/>
    </row>
    <row r="67" spans="1:6" ht="15.75" customHeight="1" x14ac:dyDescent="0.15">
      <c r="A67" s="2"/>
      <c r="F67" s="13"/>
    </row>
    <row r="68" spans="1:6" ht="15.75" customHeight="1" x14ac:dyDescent="0.15"/>
  </sheetData>
  <mergeCells count="27">
    <mergeCell ref="B27:E27"/>
    <mergeCell ref="B28:E28"/>
    <mergeCell ref="B29:E34"/>
    <mergeCell ref="G33:J33"/>
    <mergeCell ref="G38:J38"/>
    <mergeCell ref="G22:I23"/>
    <mergeCell ref="J22:J23"/>
    <mergeCell ref="G24:I25"/>
    <mergeCell ref="J24:J25"/>
    <mergeCell ref="G26:I27"/>
    <mergeCell ref="J26:J27"/>
    <mergeCell ref="B9:B13"/>
    <mergeCell ref="C9:D9"/>
    <mergeCell ref="C11:D11"/>
    <mergeCell ref="G11:I13"/>
    <mergeCell ref="J11:J13"/>
    <mergeCell ref="C13:D13"/>
    <mergeCell ref="B2:J2"/>
    <mergeCell ref="B3:D3"/>
    <mergeCell ref="B4:B8"/>
    <mergeCell ref="C4:D4"/>
    <mergeCell ref="G4:I6"/>
    <mergeCell ref="J4:J6"/>
    <mergeCell ref="C6:D6"/>
    <mergeCell ref="C8:D8"/>
    <mergeCell ref="G8:I9"/>
    <mergeCell ref="J8:J9"/>
  </mergeCells>
  <phoneticPr fontId="7" type="noConversion"/>
  <conditionalFormatting sqref="E16:E26">
    <cfRule type="iconSet" priority="2">
      <iconSet iconSet="3Signs">
        <cfvo type="percent" val="0"/>
        <cfvo type="num" val="-20"/>
        <cfvo type="num" val="0"/>
      </iconSet>
    </cfRule>
  </conditionalFormatting>
  <conditionalFormatting sqref="J16 J20">
    <cfRule type="iconSet" priority="3">
      <iconSet iconSet="3Signs">
        <cfvo type="percent" val="0"/>
        <cfvo type="num" val="-20"/>
        <cfvo type="num" val="0"/>
      </iconSet>
    </cfRule>
  </conditionalFormatting>
  <conditionalFormatting sqref="J17:J19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8"/>
  <sheetViews>
    <sheetView showGridLines="0" workbookViewId="0">
      <selection activeCell="B2" sqref="B2:J2"/>
    </sheetView>
  </sheetViews>
  <sheetFormatPr defaultRowHeight="11.25" x14ac:dyDescent="0.15"/>
  <cols>
    <col min="1" max="1" width="1.6640625" customWidth="1"/>
    <col min="2" max="2" width="30.1640625" customWidth="1"/>
    <col min="3" max="3" width="16.5" customWidth="1"/>
    <col min="4" max="4" width="13.5" customWidth="1"/>
    <col min="5" max="5" width="12.5" customWidth="1"/>
    <col min="6" max="6" width="2.83203125" customWidth="1"/>
    <col min="7" max="7" width="29.33203125" customWidth="1"/>
    <col min="8" max="8" width="16.5" customWidth="1"/>
    <col min="9" max="9" width="13.5" customWidth="1"/>
    <col min="10" max="10" width="12.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51.95" customHeight="1" x14ac:dyDescent="0.15">
      <c r="A2" s="3"/>
      <c r="B2" s="70" t="s">
        <v>26</v>
      </c>
      <c r="C2" s="71"/>
      <c r="D2" s="71"/>
      <c r="E2" s="71"/>
      <c r="F2" s="71"/>
      <c r="G2" s="71"/>
      <c r="H2" s="71"/>
      <c r="I2" s="71"/>
      <c r="J2" s="71"/>
    </row>
    <row r="3" spans="1:10" ht="8.1" customHeight="1" x14ac:dyDescent="0.15">
      <c r="A3" s="2"/>
      <c r="B3" s="72"/>
      <c r="C3" s="72"/>
      <c r="D3" s="72"/>
      <c r="E3" s="4"/>
      <c r="F3" s="5"/>
      <c r="G3" s="4"/>
      <c r="H3" s="6"/>
      <c r="I3" s="7"/>
      <c r="J3" s="8"/>
    </row>
    <row r="4" spans="1:10" ht="15.95" customHeight="1" x14ac:dyDescent="0.15">
      <c r="A4" s="2"/>
      <c r="B4" s="73" t="s">
        <v>5</v>
      </c>
      <c r="C4" s="76" t="s">
        <v>23</v>
      </c>
      <c r="D4" s="77"/>
      <c r="E4" s="15">
        <v>0</v>
      </c>
      <c r="F4" s="5"/>
      <c r="G4" s="78" t="s">
        <v>10</v>
      </c>
      <c r="H4" s="79"/>
      <c r="I4" s="80"/>
      <c r="J4" s="87">
        <f>E8-J22</f>
        <v>0</v>
      </c>
    </row>
    <row r="5" spans="1:10" ht="15.95" customHeight="1" x14ac:dyDescent="0.15">
      <c r="A5" s="2"/>
      <c r="B5" s="74"/>
      <c r="C5" s="63" t="s">
        <v>50</v>
      </c>
      <c r="D5" s="64"/>
      <c r="E5" s="15">
        <v>0</v>
      </c>
      <c r="F5" s="5"/>
      <c r="G5" s="81"/>
      <c r="H5" s="82"/>
      <c r="I5" s="83"/>
      <c r="J5" s="88"/>
    </row>
    <row r="6" spans="1:10" ht="15.95" customHeight="1" x14ac:dyDescent="0.15">
      <c r="A6" s="2"/>
      <c r="B6" s="74"/>
      <c r="C6" s="76" t="s">
        <v>67</v>
      </c>
      <c r="D6" s="77"/>
      <c r="E6" s="15">
        <v>0</v>
      </c>
      <c r="F6" s="5"/>
      <c r="G6" s="84"/>
      <c r="H6" s="85"/>
      <c r="I6" s="86"/>
      <c r="J6" s="89"/>
    </row>
    <row r="7" spans="1:10" ht="15.95" customHeight="1" x14ac:dyDescent="0.15">
      <c r="A7" s="2"/>
      <c r="B7" s="74"/>
      <c r="C7" s="63" t="s">
        <v>68</v>
      </c>
      <c r="D7" s="64"/>
      <c r="E7" s="15">
        <v>0</v>
      </c>
      <c r="F7" s="5"/>
      <c r="G7" s="61"/>
      <c r="H7" s="61"/>
      <c r="I7" s="61"/>
      <c r="J7" s="62"/>
    </row>
    <row r="8" spans="1:10" ht="15.95" customHeight="1" x14ac:dyDescent="0.15">
      <c r="A8" s="2"/>
      <c r="B8" s="75"/>
      <c r="C8" s="90" t="s">
        <v>3</v>
      </c>
      <c r="D8" s="91"/>
      <c r="E8" s="62">
        <f>SUM(E4:E7)</f>
        <v>0</v>
      </c>
      <c r="F8" s="5"/>
      <c r="G8" s="78" t="s">
        <v>11</v>
      </c>
      <c r="H8" s="79"/>
      <c r="I8" s="80"/>
      <c r="J8" s="87">
        <f>E13-J24</f>
        <v>0</v>
      </c>
    </row>
    <row r="9" spans="1:10" ht="15.95" customHeight="1" x14ac:dyDescent="0.15">
      <c r="A9" s="2"/>
      <c r="B9" s="73" t="s">
        <v>4</v>
      </c>
      <c r="C9" s="76" t="s">
        <v>23</v>
      </c>
      <c r="D9" s="77"/>
      <c r="E9" s="15">
        <v>0</v>
      </c>
      <c r="F9" s="5"/>
      <c r="G9" s="84"/>
      <c r="H9" s="85"/>
      <c r="I9" s="86"/>
      <c r="J9" s="89"/>
    </row>
    <row r="10" spans="1:10" ht="15.95" customHeight="1" x14ac:dyDescent="0.15">
      <c r="A10" s="2"/>
      <c r="B10" s="74"/>
      <c r="C10" s="63" t="s">
        <v>50</v>
      </c>
      <c r="D10" s="64"/>
      <c r="E10" s="15">
        <v>0</v>
      </c>
      <c r="F10" s="5"/>
      <c r="G10" s="61"/>
      <c r="H10" s="61"/>
      <c r="I10" s="61"/>
      <c r="J10" s="62"/>
    </row>
    <row r="11" spans="1:10" ht="15.95" customHeight="1" x14ac:dyDescent="0.15">
      <c r="A11" s="2"/>
      <c r="B11" s="74"/>
      <c r="C11" s="76" t="s">
        <v>67</v>
      </c>
      <c r="D11" s="77"/>
      <c r="E11" s="15">
        <v>0</v>
      </c>
      <c r="F11" s="5"/>
      <c r="G11" s="78" t="s">
        <v>12</v>
      </c>
      <c r="H11" s="79"/>
      <c r="I11" s="80"/>
      <c r="J11" s="87">
        <f>J8-J4</f>
        <v>0</v>
      </c>
    </row>
    <row r="12" spans="1:10" ht="15.95" customHeight="1" x14ac:dyDescent="0.15">
      <c r="A12" s="2"/>
      <c r="B12" s="74"/>
      <c r="C12" s="63" t="s">
        <v>69</v>
      </c>
      <c r="D12" s="64"/>
      <c r="E12" s="15">
        <v>0</v>
      </c>
      <c r="F12" s="5"/>
      <c r="G12" s="81"/>
      <c r="H12" s="82"/>
      <c r="I12" s="83"/>
      <c r="J12" s="88"/>
    </row>
    <row r="13" spans="1:10" ht="15.95" customHeight="1" x14ac:dyDescent="0.15">
      <c r="A13" s="2"/>
      <c r="B13" s="75"/>
      <c r="C13" s="90" t="s">
        <v>3</v>
      </c>
      <c r="D13" s="91"/>
      <c r="E13" s="62">
        <f>SUM(E9:E12)</f>
        <v>0</v>
      </c>
      <c r="F13" s="5"/>
      <c r="G13" s="84"/>
      <c r="H13" s="85"/>
      <c r="I13" s="86"/>
      <c r="J13" s="89"/>
    </row>
    <row r="14" spans="1:10" ht="15.95" customHeight="1" x14ac:dyDescent="0.15">
      <c r="A14" s="2"/>
      <c r="B14" s="66"/>
      <c r="C14" s="66"/>
      <c r="D14" s="9"/>
      <c r="E14" s="10"/>
      <c r="F14" s="5"/>
      <c r="G14" s="11"/>
      <c r="H14" s="11"/>
      <c r="I14" s="11"/>
      <c r="J14" s="12"/>
    </row>
    <row r="15" spans="1:10" ht="15.95" customHeight="1" x14ac:dyDescent="0.15">
      <c r="A15" s="2"/>
      <c r="B15" s="16" t="s">
        <v>14</v>
      </c>
      <c r="C15" s="17" t="s">
        <v>0</v>
      </c>
      <c r="D15" s="17" t="s">
        <v>1</v>
      </c>
      <c r="E15" s="18" t="s">
        <v>2</v>
      </c>
      <c r="F15" s="14"/>
      <c r="G15" s="29" t="s">
        <v>49</v>
      </c>
      <c r="H15" s="55" t="s">
        <v>54</v>
      </c>
      <c r="I15" s="56" t="s">
        <v>55</v>
      </c>
      <c r="J15" s="30" t="s">
        <v>52</v>
      </c>
    </row>
    <row r="16" spans="1:10" ht="15.75" customHeight="1" x14ac:dyDescent="0.15">
      <c r="A16" s="2"/>
      <c r="B16" s="22" t="s">
        <v>15</v>
      </c>
      <c r="C16" s="19">
        <v>0</v>
      </c>
      <c r="D16" s="19">
        <v>0</v>
      </c>
      <c r="E16" s="20">
        <f>表格1_142628303234363840[預計成本]-表格1_142628303234363840[實際成本]</f>
        <v>0</v>
      </c>
      <c r="F16" s="65"/>
      <c r="G16" s="31"/>
      <c r="H16" s="32">
        <v>0</v>
      </c>
      <c r="I16" s="32">
        <v>0</v>
      </c>
      <c r="J16" s="34">
        <f>表格1017152729313335373941[本金]+表格1017152729313335373941[進出金額]</f>
        <v>0</v>
      </c>
    </row>
    <row r="17" spans="1:10" ht="15.75" customHeight="1" x14ac:dyDescent="0.15">
      <c r="A17" s="2"/>
      <c r="B17" s="22" t="s">
        <v>13</v>
      </c>
      <c r="C17" s="19">
        <v>0</v>
      </c>
      <c r="D17" s="19">
        <v>0</v>
      </c>
      <c r="E17" s="20">
        <f>表格1_142628303234363840[預計成本]-表格1_142628303234363840[實際成本]</f>
        <v>0</v>
      </c>
      <c r="F17" s="65"/>
      <c r="G17" s="31"/>
      <c r="H17" s="32">
        <v>0</v>
      </c>
      <c r="I17" s="32">
        <v>0</v>
      </c>
      <c r="J17" s="34">
        <f>表格1017152729313335373941[本金]+表格1017152729313335373941[進出金額]</f>
        <v>0</v>
      </c>
    </row>
    <row r="18" spans="1:10" ht="15.75" customHeight="1" x14ac:dyDescent="0.15">
      <c r="A18" s="2"/>
      <c r="B18" s="22" t="s">
        <v>16</v>
      </c>
      <c r="C18" s="19">
        <v>0</v>
      </c>
      <c r="D18" s="19">
        <v>0</v>
      </c>
      <c r="E18" s="20">
        <f>表格1_142628303234363840[預計成本]-表格1_142628303234363840[實際成本]</f>
        <v>0</v>
      </c>
      <c r="F18" s="65"/>
      <c r="G18" s="31"/>
      <c r="H18" s="32">
        <v>0</v>
      </c>
      <c r="I18" s="32">
        <v>0</v>
      </c>
      <c r="J18" s="34">
        <f>表格1017152729313335373941[本金]+表格1017152729313335373941[進出金額]</f>
        <v>0</v>
      </c>
    </row>
    <row r="19" spans="1:10" ht="15.75" customHeight="1" x14ac:dyDescent="0.15">
      <c r="A19" s="2"/>
      <c r="B19" s="22" t="s">
        <v>17</v>
      </c>
      <c r="C19" s="19">
        <v>0</v>
      </c>
      <c r="D19" s="19">
        <v>0</v>
      </c>
      <c r="E19" s="20">
        <f>表格1_142628303234363840[預計成本]-表格1_142628303234363840[實際成本]</f>
        <v>0</v>
      </c>
      <c r="F19" s="65"/>
      <c r="G19" s="31"/>
      <c r="H19" s="32">
        <v>0</v>
      </c>
      <c r="I19" s="32">
        <v>0</v>
      </c>
      <c r="J19" s="34">
        <f>表格1017152729313335373941[本金]+表格1017152729313335373941[進出金額]</f>
        <v>0</v>
      </c>
    </row>
    <row r="20" spans="1:10" ht="15.75" customHeight="1" x14ac:dyDescent="0.15">
      <c r="A20" s="2"/>
      <c r="B20" s="22" t="s">
        <v>18</v>
      </c>
      <c r="C20" s="19">
        <v>0</v>
      </c>
      <c r="D20" s="19">
        <v>0</v>
      </c>
      <c r="E20" s="20">
        <f>表格1_142628303234363840[預計成本]-表格1_142628303234363840[實際成本]</f>
        <v>0</v>
      </c>
      <c r="F20" s="65"/>
      <c r="G20" s="29" t="s">
        <v>9</v>
      </c>
      <c r="H20" s="32">
        <f>SUBTOTAL(109,表格1017152729313335373941[本金])</f>
        <v>0</v>
      </c>
      <c r="I20" s="32">
        <f>SUBTOTAL(109,表格1017152729313335373941[進出金額])</f>
        <v>0</v>
      </c>
      <c r="J20" s="33">
        <f>SUBTOTAL(109,表格1017152729313335373941[總額])</f>
        <v>0</v>
      </c>
    </row>
    <row r="21" spans="1:10" ht="15.75" customHeight="1" x14ac:dyDescent="0.15">
      <c r="A21" s="2"/>
      <c r="B21" s="22" t="s">
        <v>19</v>
      </c>
      <c r="C21" s="19">
        <v>0</v>
      </c>
      <c r="D21" s="19">
        <v>0</v>
      </c>
      <c r="E21" s="20">
        <f>表格1_142628303234363840[預計成本]-表格1_142628303234363840[實際成本]</f>
        <v>0</v>
      </c>
      <c r="F21" s="65"/>
    </row>
    <row r="22" spans="1:10" ht="15.75" customHeight="1" x14ac:dyDescent="0.15">
      <c r="A22" s="2"/>
      <c r="B22" s="22" t="s">
        <v>20</v>
      </c>
      <c r="C22" s="19">
        <v>0</v>
      </c>
      <c r="D22" s="19">
        <v>0</v>
      </c>
      <c r="E22" s="20">
        <f>表格1_142628303234363840[預計成本]-表格1_142628303234363840[實際成本]</f>
        <v>0</v>
      </c>
      <c r="F22" s="65"/>
      <c r="G22" s="78" t="s">
        <v>6</v>
      </c>
      <c r="H22" s="79"/>
      <c r="I22" s="80"/>
      <c r="J22" s="87">
        <f>C26</f>
        <v>0</v>
      </c>
    </row>
    <row r="23" spans="1:10" ht="15.75" customHeight="1" x14ac:dyDescent="0.15">
      <c r="A23" s="2"/>
      <c r="B23" s="22" t="s">
        <v>21</v>
      </c>
      <c r="C23" s="19">
        <v>0</v>
      </c>
      <c r="D23" s="19">
        <v>0</v>
      </c>
      <c r="E23" s="20">
        <f>表格1_142628303234363840[預計成本]-表格1_142628303234363840[實際成本]</f>
        <v>0</v>
      </c>
      <c r="F23" s="65"/>
      <c r="G23" s="84"/>
      <c r="H23" s="85"/>
      <c r="I23" s="86"/>
      <c r="J23" s="89"/>
    </row>
    <row r="24" spans="1:10" ht="15.75" customHeight="1" x14ac:dyDescent="0.15">
      <c r="A24" s="2"/>
      <c r="B24" s="22" t="s">
        <v>22</v>
      </c>
      <c r="C24" s="19">
        <v>0</v>
      </c>
      <c r="D24" s="19">
        <v>0</v>
      </c>
      <c r="E24" s="20">
        <f>表格1_142628303234363840[預計成本]-表格1_142628303234363840[實際成本]</f>
        <v>0</v>
      </c>
      <c r="F24" s="65"/>
      <c r="G24" s="78" t="s">
        <v>7</v>
      </c>
      <c r="H24" s="79"/>
      <c r="I24" s="80"/>
      <c r="J24" s="87">
        <f>D26</f>
        <v>0</v>
      </c>
    </row>
    <row r="25" spans="1:10" ht="15.75" customHeight="1" x14ac:dyDescent="0.15">
      <c r="A25" s="2"/>
      <c r="B25" s="22" t="s">
        <v>65</v>
      </c>
      <c r="C25" s="19">
        <v>0</v>
      </c>
      <c r="D25" s="19">
        <v>0</v>
      </c>
      <c r="E25" s="20">
        <f>表格1_142628303234363840[預計成本]-表格1_142628303234363840[實際成本]</f>
        <v>0</v>
      </c>
      <c r="F25" s="65"/>
      <c r="G25" s="84"/>
      <c r="H25" s="85"/>
      <c r="I25" s="86"/>
      <c r="J25" s="89"/>
    </row>
    <row r="26" spans="1:10" ht="15.75" customHeight="1" x14ac:dyDescent="0.15">
      <c r="A26" s="2"/>
      <c r="B26" s="16" t="s">
        <v>9</v>
      </c>
      <c r="C26" s="19">
        <f>SUBTOTAL(109,表格1_142628303234363840[預計成本])</f>
        <v>0</v>
      </c>
      <c r="D26" s="19">
        <f>SUBTOTAL(109,表格1_142628303234363840[實際成本])</f>
        <v>0</v>
      </c>
      <c r="E26" s="21">
        <f>SUBTOTAL(109,表格1_142628303234363840[差額])</f>
        <v>0</v>
      </c>
      <c r="F26" s="65"/>
      <c r="G26" s="78" t="s">
        <v>8</v>
      </c>
      <c r="H26" s="79"/>
      <c r="I26" s="80"/>
      <c r="J26" s="87">
        <f>J22-J24</f>
        <v>0</v>
      </c>
    </row>
    <row r="27" spans="1:10" ht="15.75" customHeight="1" thickBot="1" x14ac:dyDescent="0.2">
      <c r="A27" s="2"/>
      <c r="B27" s="94"/>
      <c r="C27" s="94"/>
      <c r="D27" s="94"/>
      <c r="E27" s="94"/>
      <c r="F27" s="65"/>
      <c r="G27" s="84"/>
      <c r="H27" s="85"/>
      <c r="I27" s="86"/>
      <c r="J27" s="89"/>
    </row>
    <row r="28" spans="1:10" ht="15.75" customHeight="1" thickBot="1" x14ac:dyDescent="0.3">
      <c r="A28" s="2"/>
      <c r="B28" s="95" t="s">
        <v>53</v>
      </c>
      <c r="C28" s="96"/>
      <c r="D28" s="96"/>
      <c r="E28" s="97"/>
      <c r="F28" s="65"/>
    </row>
    <row r="29" spans="1:10" ht="15.75" customHeight="1" thickBot="1" x14ac:dyDescent="0.2">
      <c r="A29" s="2"/>
      <c r="B29" s="67"/>
      <c r="C29" s="68"/>
      <c r="D29" s="68"/>
      <c r="E29" s="69"/>
      <c r="F29" s="65"/>
    </row>
    <row r="30" spans="1:10" ht="15.75" customHeight="1" thickBot="1" x14ac:dyDescent="0.2">
      <c r="A30" s="2"/>
      <c r="B30" s="67"/>
      <c r="C30" s="68"/>
      <c r="D30" s="68"/>
      <c r="E30" s="69"/>
      <c r="F30" s="65"/>
    </row>
    <row r="31" spans="1:10" ht="15.75" customHeight="1" thickBot="1" x14ac:dyDescent="0.2">
      <c r="A31" s="2"/>
      <c r="B31" s="67"/>
      <c r="C31" s="68"/>
      <c r="D31" s="68"/>
      <c r="E31" s="69"/>
      <c r="F31" s="65"/>
    </row>
    <row r="32" spans="1:10" ht="15.75" customHeight="1" thickBot="1" x14ac:dyDescent="0.2">
      <c r="A32" s="2"/>
      <c r="B32" s="67"/>
      <c r="C32" s="68"/>
      <c r="D32" s="68"/>
      <c r="E32" s="69"/>
      <c r="F32" s="65"/>
    </row>
    <row r="33" spans="1:10" ht="15.75" customHeight="1" thickBot="1" x14ac:dyDescent="0.2">
      <c r="A33" s="2"/>
      <c r="B33" s="67"/>
      <c r="C33" s="68"/>
      <c r="D33" s="68"/>
      <c r="E33" s="69"/>
      <c r="F33" s="65"/>
      <c r="G33" s="93"/>
      <c r="H33" s="93"/>
      <c r="I33" s="93"/>
      <c r="J33" s="93"/>
    </row>
    <row r="34" spans="1:10" ht="15.75" customHeight="1" thickBot="1" x14ac:dyDescent="0.2">
      <c r="A34" s="2"/>
      <c r="B34" s="67"/>
      <c r="C34" s="68"/>
      <c r="D34" s="68"/>
      <c r="E34" s="69"/>
      <c r="F34" s="65"/>
    </row>
    <row r="35" spans="1:10" ht="15.75" customHeight="1" x14ac:dyDescent="0.15">
      <c r="A35" s="2"/>
      <c r="F35" s="65"/>
    </row>
    <row r="36" spans="1:10" ht="15.75" customHeight="1" x14ac:dyDescent="0.15">
      <c r="A36" s="2"/>
      <c r="F36" s="65"/>
    </row>
    <row r="37" spans="1:10" ht="15.75" customHeight="1" x14ac:dyDescent="0.15">
      <c r="A37" s="2"/>
      <c r="F37" s="65"/>
    </row>
    <row r="38" spans="1:10" ht="15.75" customHeight="1" x14ac:dyDescent="0.15">
      <c r="A38" s="2"/>
      <c r="F38" s="65"/>
      <c r="G38" s="92"/>
      <c r="H38" s="92"/>
      <c r="I38" s="92"/>
      <c r="J38" s="92"/>
    </row>
    <row r="39" spans="1:10" ht="15.75" customHeight="1" x14ac:dyDescent="0.15">
      <c r="A39" s="2"/>
      <c r="F39" s="65"/>
    </row>
    <row r="40" spans="1:10" ht="15.75" customHeight="1" x14ac:dyDescent="0.15">
      <c r="A40" s="2"/>
      <c r="F40" s="65"/>
    </row>
    <row r="41" spans="1:10" ht="15.75" customHeight="1" x14ac:dyDescent="0.15">
      <c r="A41" s="2"/>
      <c r="F41" s="65"/>
    </row>
    <row r="42" spans="1:10" ht="15.75" customHeight="1" x14ac:dyDescent="0.15">
      <c r="A42" s="2"/>
      <c r="F42" s="65"/>
    </row>
    <row r="43" spans="1:10" ht="15.75" customHeight="1" x14ac:dyDescent="0.15">
      <c r="A43" s="2"/>
      <c r="F43" s="65"/>
    </row>
    <row r="44" spans="1:10" ht="15.75" customHeight="1" x14ac:dyDescent="0.15">
      <c r="A44" s="2"/>
      <c r="F44" s="65"/>
    </row>
    <row r="45" spans="1:10" ht="15.75" customHeight="1" x14ac:dyDescent="0.15">
      <c r="A45" s="2"/>
      <c r="F45" s="65"/>
    </row>
    <row r="46" spans="1:10" ht="15.75" customHeight="1" x14ac:dyDescent="0.15">
      <c r="A46" s="2"/>
      <c r="F46" s="65"/>
    </row>
    <row r="47" spans="1:10" ht="15.75" customHeight="1" x14ac:dyDescent="0.15">
      <c r="A47" s="2"/>
      <c r="F47" s="65"/>
    </row>
    <row r="48" spans="1:10" ht="15.75" customHeight="1" x14ac:dyDescent="0.15">
      <c r="A48" s="2"/>
      <c r="F48" s="65"/>
    </row>
    <row r="49" spans="1:6" ht="15.75" customHeight="1" x14ac:dyDescent="0.15">
      <c r="A49" s="2"/>
      <c r="F49" s="65"/>
    </row>
    <row r="50" spans="1:6" ht="15.75" customHeight="1" x14ac:dyDescent="0.15">
      <c r="A50" s="2"/>
      <c r="F50" s="65"/>
    </row>
    <row r="51" spans="1:6" ht="15.75" customHeight="1" x14ac:dyDescent="0.15">
      <c r="A51" s="2"/>
      <c r="F51" s="65"/>
    </row>
    <row r="52" spans="1:6" ht="15.75" customHeight="1" x14ac:dyDescent="0.15">
      <c r="A52" s="2"/>
      <c r="F52" s="65"/>
    </row>
    <row r="53" spans="1:6" ht="15.75" customHeight="1" x14ac:dyDescent="0.15">
      <c r="A53" s="2"/>
      <c r="F53" s="65"/>
    </row>
    <row r="54" spans="1:6" ht="15.75" customHeight="1" x14ac:dyDescent="0.15">
      <c r="A54" s="2"/>
      <c r="F54" s="65"/>
    </row>
    <row r="55" spans="1:6" ht="15.75" customHeight="1" x14ac:dyDescent="0.15">
      <c r="A55" s="2"/>
      <c r="F55" s="65"/>
    </row>
    <row r="56" spans="1:6" ht="15.75" customHeight="1" x14ac:dyDescent="0.15">
      <c r="A56" s="2"/>
      <c r="F56" s="65"/>
    </row>
    <row r="57" spans="1:6" ht="15.75" customHeight="1" x14ac:dyDescent="0.15">
      <c r="A57" s="2"/>
      <c r="F57" s="65"/>
    </row>
    <row r="58" spans="1:6" ht="15.75" customHeight="1" x14ac:dyDescent="0.15">
      <c r="A58" s="2"/>
      <c r="F58" s="65"/>
    </row>
    <row r="59" spans="1:6" ht="15.75" customHeight="1" x14ac:dyDescent="0.15">
      <c r="A59" s="2"/>
      <c r="F59" s="65"/>
    </row>
    <row r="60" spans="1:6" ht="15.75" customHeight="1" x14ac:dyDescent="0.15">
      <c r="A60" s="2"/>
      <c r="F60" s="65"/>
    </row>
    <row r="61" spans="1:6" ht="15.75" customHeight="1" x14ac:dyDescent="0.15">
      <c r="A61" s="2"/>
      <c r="F61" s="13"/>
    </row>
    <row r="62" spans="1:6" ht="15.75" customHeight="1" x14ac:dyDescent="0.15">
      <c r="A62" s="2"/>
      <c r="F62" s="13"/>
    </row>
    <row r="63" spans="1:6" ht="15.75" customHeight="1" x14ac:dyDescent="0.15">
      <c r="A63" s="2"/>
      <c r="F63" s="13"/>
    </row>
    <row r="64" spans="1:6" ht="15.75" customHeight="1" x14ac:dyDescent="0.15">
      <c r="A64" s="2"/>
      <c r="F64" s="13"/>
    </row>
    <row r="65" spans="1:6" ht="15.75" customHeight="1" x14ac:dyDescent="0.15">
      <c r="A65" s="2"/>
      <c r="F65" s="13"/>
    </row>
    <row r="66" spans="1:6" ht="15.75" customHeight="1" x14ac:dyDescent="0.15">
      <c r="A66" s="2"/>
      <c r="F66" s="13"/>
    </row>
    <row r="67" spans="1:6" ht="15.75" customHeight="1" x14ac:dyDescent="0.15">
      <c r="A67" s="2"/>
      <c r="F67" s="13"/>
    </row>
    <row r="68" spans="1:6" ht="15.75" customHeight="1" x14ac:dyDescent="0.15"/>
  </sheetData>
  <mergeCells count="27">
    <mergeCell ref="B27:E27"/>
    <mergeCell ref="B28:E28"/>
    <mergeCell ref="B29:E34"/>
    <mergeCell ref="G33:J33"/>
    <mergeCell ref="G38:J38"/>
    <mergeCell ref="G22:I23"/>
    <mergeCell ref="J22:J23"/>
    <mergeCell ref="G24:I25"/>
    <mergeCell ref="J24:J25"/>
    <mergeCell ref="G26:I27"/>
    <mergeCell ref="J26:J27"/>
    <mergeCell ref="B9:B13"/>
    <mergeCell ref="C9:D9"/>
    <mergeCell ref="C11:D11"/>
    <mergeCell ref="G11:I13"/>
    <mergeCell ref="J11:J13"/>
    <mergeCell ref="C13:D13"/>
    <mergeCell ref="B2:J2"/>
    <mergeCell ref="B3:D3"/>
    <mergeCell ref="B4:B8"/>
    <mergeCell ref="C4:D4"/>
    <mergeCell ref="G4:I6"/>
    <mergeCell ref="J4:J6"/>
    <mergeCell ref="C6:D6"/>
    <mergeCell ref="C8:D8"/>
    <mergeCell ref="G8:I9"/>
    <mergeCell ref="J8:J9"/>
  </mergeCells>
  <phoneticPr fontId="7" type="noConversion"/>
  <conditionalFormatting sqref="E16:E26">
    <cfRule type="iconSet" priority="2">
      <iconSet iconSet="3Signs">
        <cfvo type="percent" val="0"/>
        <cfvo type="num" val="-20"/>
        <cfvo type="num" val="0"/>
      </iconSet>
    </cfRule>
  </conditionalFormatting>
  <conditionalFormatting sqref="J16 J20">
    <cfRule type="iconSet" priority="3">
      <iconSet iconSet="3Signs">
        <cfvo type="percent" val="0"/>
        <cfvo type="num" val="-20"/>
        <cfvo type="num" val="0"/>
      </iconSet>
    </cfRule>
  </conditionalFormatting>
  <conditionalFormatting sqref="J17:J19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FEMH</cp:lastModifiedBy>
  <cp:lastPrinted>2019-05-06T03:25:19Z</cp:lastPrinted>
  <dcterms:created xsi:type="dcterms:W3CDTF">2002-11-14T18:47:55Z</dcterms:created>
  <dcterms:modified xsi:type="dcterms:W3CDTF">2019-05-06T03:28:22Z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1028</vt:i4>
  </property>
  <property fmtid="{D5CDD505-2E9C-101B-9397-08002B2CF9AE}" pid="3" name="_Version">
    <vt:lpwstr>0908</vt:lpwstr>
  </property>
</Properties>
</file>